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ROT CHIFFRE\"/>
    </mc:Choice>
  </mc:AlternateContent>
  <bookViews>
    <workbookView xWindow="0" yWindow="0" windowWidth="28800" windowHeight="12435"/>
  </bookViews>
  <sheets>
    <sheet name="Bilan" sheetId="1" r:id="rId1"/>
    <sheet name="EU-15" sheetId="2" r:id="rId2"/>
    <sheet name="EU-12" sheetId="3" r:id="rId3"/>
    <sheet name="Croatia" sheetId="4" r:id="rId4"/>
  </sheets>
  <definedNames>
    <definedName name="_xlnm.Print_Area" localSheetId="2">'EU-12'!$A$1:$Q$37</definedName>
    <definedName name="_xlnm.Print_Area" localSheetId="1">'EU-15'!$A$1:$R$37</definedName>
  </definedNames>
  <calcPr calcId="152511"/>
</workbook>
</file>

<file path=xl/calcChain.xml><?xml version="1.0" encoding="utf-8"?>
<calcChain xmlns="http://schemas.openxmlformats.org/spreadsheetml/2006/main">
  <c r="C9" i="2" l="1"/>
  <c r="P30" i="3" l="1"/>
  <c r="P27" i="3"/>
  <c r="P24" i="3"/>
  <c r="O32" i="3"/>
  <c r="O30" i="3"/>
  <c r="O29" i="3"/>
  <c r="O27" i="3"/>
  <c r="O26" i="3"/>
  <c r="O25" i="3" s="1"/>
  <c r="O24" i="3"/>
  <c r="R30" i="2"/>
  <c r="R27" i="2"/>
  <c r="R24" i="2"/>
  <c r="Q30" i="2"/>
  <c r="Q27" i="2"/>
  <c r="Q24" i="2"/>
  <c r="Q33" i="2" s="1"/>
  <c r="R33" i="2" l="1"/>
  <c r="D17" i="1" s="1"/>
  <c r="O28" i="3"/>
  <c r="P33" i="3"/>
  <c r="O31" i="3"/>
  <c r="N16" i="3"/>
  <c r="G28" i="3"/>
  <c r="H28" i="3"/>
  <c r="P12" i="2"/>
  <c r="O12" i="2"/>
  <c r="F12" i="3"/>
  <c r="F13" i="3"/>
  <c r="E12" i="3"/>
  <c r="N10" i="3" l="1"/>
  <c r="D25" i="3"/>
  <c r="F25" i="3"/>
  <c r="D9" i="4"/>
  <c r="P9" i="2"/>
  <c r="F10" i="3"/>
  <c r="C12" i="4" l="1"/>
  <c r="C9" i="4"/>
  <c r="J33" i="3"/>
  <c r="J29" i="3"/>
  <c r="H33" i="3"/>
  <c r="H35" i="3"/>
  <c r="K28" i="3"/>
  <c r="I28" i="3"/>
  <c r="I25" i="3"/>
  <c r="G25" i="3"/>
  <c r="H9" i="3"/>
  <c r="G9" i="3"/>
  <c r="K29" i="2"/>
  <c r="Q29" i="2" s="1"/>
  <c r="Q28" i="2" s="1"/>
  <c r="K32" i="2"/>
  <c r="Q32" i="2" s="1"/>
  <c r="Q31" i="2" s="1"/>
  <c r="L32" i="2"/>
  <c r="L29" i="2"/>
  <c r="L33" i="2"/>
  <c r="O28" i="2"/>
  <c r="P33" i="2"/>
  <c r="P29" i="2"/>
  <c r="O25" i="2"/>
  <c r="P26" i="2"/>
  <c r="N28" i="2"/>
  <c r="N25" i="2"/>
  <c r="M28" i="2"/>
  <c r="M25" i="2"/>
  <c r="J31" i="2"/>
  <c r="J28" i="2"/>
  <c r="J25" i="2"/>
  <c r="I31" i="2"/>
  <c r="I28" i="2"/>
  <c r="I25" i="2"/>
  <c r="F31" i="2"/>
  <c r="E31" i="2"/>
  <c r="F28" i="2"/>
  <c r="E28" i="2"/>
  <c r="F25" i="2"/>
  <c r="E25" i="2"/>
  <c r="D33" i="2"/>
  <c r="D29" i="2"/>
  <c r="D26" i="2"/>
  <c r="C28" i="2"/>
  <c r="C25" i="2"/>
  <c r="P19" i="2"/>
  <c r="P17" i="2"/>
  <c r="O9" i="2"/>
  <c r="N18" i="2"/>
  <c r="M15" i="2"/>
  <c r="M12" i="2"/>
  <c r="M9" i="2"/>
  <c r="L16" i="2"/>
  <c r="L13" i="2"/>
  <c r="L10" i="2"/>
  <c r="K15" i="2"/>
  <c r="K12" i="2"/>
  <c r="K9" i="2"/>
  <c r="L26" i="2"/>
  <c r="K26" i="2"/>
  <c r="F33" i="3"/>
  <c r="F29" i="3"/>
  <c r="F35" i="3" s="1"/>
  <c r="E28" i="3"/>
  <c r="E25" i="3"/>
  <c r="D33" i="3"/>
  <c r="D29" i="3"/>
  <c r="C28" i="3"/>
  <c r="C25" i="3"/>
  <c r="N17" i="3"/>
  <c r="M15" i="3"/>
  <c r="N13" i="3"/>
  <c r="N19" i="3" s="1"/>
  <c r="M12" i="3"/>
  <c r="M9" i="3"/>
  <c r="L17" i="3"/>
  <c r="L16" i="3"/>
  <c r="P32" i="3" s="1"/>
  <c r="P31" i="3" s="1"/>
  <c r="K15" i="3"/>
  <c r="L13" i="3"/>
  <c r="K12" i="3"/>
  <c r="L10" i="3"/>
  <c r="K9" i="3"/>
  <c r="E15" i="3"/>
  <c r="E9" i="3"/>
  <c r="D15" i="3"/>
  <c r="C15" i="3"/>
  <c r="D9" i="3"/>
  <c r="C9" i="3"/>
  <c r="I12" i="3"/>
  <c r="I9" i="3"/>
  <c r="J17" i="3"/>
  <c r="J13" i="3"/>
  <c r="J10" i="3"/>
  <c r="J13" i="2"/>
  <c r="J10" i="2"/>
  <c r="J17" i="2"/>
  <c r="I12" i="2"/>
  <c r="I9" i="2"/>
  <c r="H15" i="2"/>
  <c r="G15" i="2"/>
  <c r="H12" i="2"/>
  <c r="G12" i="2"/>
  <c r="H9" i="2"/>
  <c r="G9" i="2"/>
  <c r="F17" i="2"/>
  <c r="F13" i="2"/>
  <c r="E12" i="2"/>
  <c r="F10" i="2"/>
  <c r="E9" i="2"/>
  <c r="D15" i="2"/>
  <c r="C15" i="2"/>
  <c r="D12" i="2"/>
  <c r="C12" i="2"/>
  <c r="D9" i="2"/>
  <c r="R26" i="2" l="1"/>
  <c r="P35" i="2"/>
  <c r="L35" i="2"/>
  <c r="D35" i="2"/>
  <c r="R32" i="2"/>
  <c r="R31" i="2" s="1"/>
  <c r="R29" i="2"/>
  <c r="R28" i="2" s="1"/>
  <c r="K35" i="2"/>
  <c r="Q26" i="2"/>
  <c r="P34" i="2"/>
  <c r="H34" i="3"/>
  <c r="L19" i="3"/>
  <c r="L18" i="3" s="1"/>
  <c r="L19" i="2"/>
  <c r="L18" i="2" s="1"/>
  <c r="F34" i="3"/>
  <c r="P18" i="2"/>
  <c r="P26" i="3"/>
  <c r="R25" i="2"/>
  <c r="J19" i="2"/>
  <c r="J18" i="2" s="1"/>
  <c r="N18" i="3"/>
  <c r="F19" i="2"/>
  <c r="F18" i="2" s="1"/>
  <c r="D34" i="2"/>
  <c r="D35" i="3"/>
  <c r="D34" i="3" s="1"/>
  <c r="J35" i="3"/>
  <c r="J34" i="3" s="1"/>
  <c r="L34" i="2"/>
  <c r="J19" i="3"/>
  <c r="J18" i="3" s="1"/>
  <c r="H11" i="1"/>
  <c r="H8" i="1"/>
  <c r="G8" i="1"/>
  <c r="H16" i="1"/>
  <c r="H14" i="1"/>
  <c r="D19" i="3"/>
  <c r="D17" i="3"/>
  <c r="R35" i="2" l="1"/>
  <c r="R34" i="2" s="1"/>
  <c r="Q35" i="2"/>
  <c r="Q34" i="2" s="1"/>
  <c r="Q25" i="2"/>
  <c r="P25" i="3"/>
  <c r="H15" i="1"/>
  <c r="D13" i="3"/>
  <c r="P29" i="3" s="1"/>
  <c r="P35" i="3" s="1"/>
  <c r="P34" i="3" s="1"/>
  <c r="D18" i="3"/>
  <c r="J8" i="1"/>
  <c r="I8" i="1"/>
  <c r="P28" i="3" l="1"/>
  <c r="H13" i="1"/>
  <c r="H17" i="1"/>
  <c r="J35" i="2"/>
  <c r="J33" i="2"/>
  <c r="I35" i="2"/>
  <c r="I33" i="2"/>
  <c r="J34" i="2" l="1"/>
  <c r="I34" i="2"/>
  <c r="H12" i="1"/>
  <c r="H19" i="2"/>
  <c r="H17" i="2"/>
  <c r="H18" i="2" l="1"/>
  <c r="N35" i="2"/>
  <c r="N33" i="2"/>
  <c r="N34" i="2" l="1"/>
  <c r="F33" i="2"/>
  <c r="F35" i="2"/>
  <c r="F34" i="2" s="1"/>
  <c r="C17" i="2" l="1"/>
  <c r="C19" i="2"/>
  <c r="D17" i="2"/>
  <c r="E17" i="2"/>
  <c r="G17" i="2"/>
  <c r="I17" i="2"/>
  <c r="K17" i="2"/>
  <c r="M17" i="2"/>
  <c r="O17" i="2"/>
  <c r="D19" i="2"/>
  <c r="E19" i="2"/>
  <c r="G19" i="2"/>
  <c r="G18" i="2" s="1"/>
  <c r="I19" i="2"/>
  <c r="K19" i="2"/>
  <c r="M19" i="2"/>
  <c r="O19" i="2"/>
  <c r="K18" i="2" l="1"/>
  <c r="I18" i="2"/>
  <c r="O18" i="2"/>
  <c r="C18" i="2"/>
  <c r="M18" i="2"/>
  <c r="E18" i="2"/>
  <c r="D18" i="2"/>
  <c r="K17" i="3" l="1"/>
  <c r="D13" i="1"/>
  <c r="L13" i="1" s="1"/>
  <c r="G19" i="3"/>
  <c r="H19" i="3"/>
  <c r="G17" i="3"/>
  <c r="H17" i="3"/>
  <c r="O35" i="2"/>
  <c r="O33" i="2"/>
  <c r="K35" i="3"/>
  <c r="K33" i="3"/>
  <c r="K33" i="2"/>
  <c r="K34" i="2" s="1"/>
  <c r="C19" i="3"/>
  <c r="C17" i="3"/>
  <c r="K19" i="3"/>
  <c r="K18" i="3" s="1"/>
  <c r="C10" i="1"/>
  <c r="I33" i="3"/>
  <c r="I35" i="3"/>
  <c r="C19" i="4"/>
  <c r="C17" i="4"/>
  <c r="D19" i="4"/>
  <c r="D17" i="4"/>
  <c r="F19" i="3"/>
  <c r="F17" i="3"/>
  <c r="C33" i="2"/>
  <c r="C34" i="2" s="1"/>
  <c r="C35" i="3"/>
  <c r="C33" i="3"/>
  <c r="G35" i="3"/>
  <c r="G33" i="3"/>
  <c r="I19" i="3"/>
  <c r="I17" i="3"/>
  <c r="E35" i="3"/>
  <c r="E33" i="3"/>
  <c r="M19" i="3"/>
  <c r="E19" i="3"/>
  <c r="M17" i="3"/>
  <c r="E17" i="3"/>
  <c r="G14" i="1"/>
  <c r="G11" i="1"/>
  <c r="G10" i="1"/>
  <c r="G9" i="1" s="1"/>
  <c r="D16" i="1"/>
  <c r="L16" i="1" s="1"/>
  <c r="D14" i="1"/>
  <c r="L14" i="1" s="1"/>
  <c r="P14" i="1" s="1"/>
  <c r="C27" i="1" s="1"/>
  <c r="C14" i="1"/>
  <c r="D11" i="1"/>
  <c r="L11" i="1" s="1"/>
  <c r="P11" i="1" s="1"/>
  <c r="C26" i="1" s="1"/>
  <c r="D8" i="1"/>
  <c r="L8" i="1" s="1"/>
  <c r="C11" i="1"/>
  <c r="M35" i="2"/>
  <c r="M33" i="2"/>
  <c r="E35" i="2"/>
  <c r="E34" i="2" s="1"/>
  <c r="E33" i="2"/>
  <c r="C16" i="1"/>
  <c r="D10" i="1"/>
  <c r="H18" i="3" l="1"/>
  <c r="E34" i="3"/>
  <c r="O34" i="2"/>
  <c r="G18" i="3"/>
  <c r="O33" i="3"/>
  <c r="O35" i="3"/>
  <c r="C34" i="3"/>
  <c r="I18" i="3"/>
  <c r="K11" i="1"/>
  <c r="O11" i="1" s="1"/>
  <c r="B26" i="1" s="1"/>
  <c r="K10" i="1"/>
  <c r="L15" i="1"/>
  <c r="K14" i="1"/>
  <c r="O14" i="1" s="1"/>
  <c r="B27" i="1" s="1"/>
  <c r="L12" i="1"/>
  <c r="L17" i="1"/>
  <c r="P8" i="1"/>
  <c r="P16" i="1"/>
  <c r="P13" i="1"/>
  <c r="O10" i="1"/>
  <c r="F14" i="1"/>
  <c r="C15" i="1"/>
  <c r="E18" i="3"/>
  <c r="D15" i="1"/>
  <c r="F16" i="1"/>
  <c r="G13" i="1"/>
  <c r="C18" i="4"/>
  <c r="F11" i="1"/>
  <c r="M18" i="3"/>
  <c r="G19" i="1"/>
  <c r="D12" i="1"/>
  <c r="M34" i="2"/>
  <c r="I11" i="1"/>
  <c r="J11" i="1"/>
  <c r="G34" i="3"/>
  <c r="D18" i="4"/>
  <c r="C18" i="3"/>
  <c r="K34" i="3"/>
  <c r="F10" i="1"/>
  <c r="E10" i="1" s="1"/>
  <c r="D9" i="1"/>
  <c r="I34" i="3"/>
  <c r="E14" i="1"/>
  <c r="E16" i="1"/>
  <c r="C8" i="1"/>
  <c r="K8" i="1" s="1"/>
  <c r="O8" i="1" s="1"/>
  <c r="B25" i="1" s="1"/>
  <c r="H10" i="1"/>
  <c r="H9" i="1" s="1"/>
  <c r="F18" i="3"/>
  <c r="J14" i="1"/>
  <c r="I14" i="1"/>
  <c r="E11" i="1"/>
  <c r="G16" i="1"/>
  <c r="G15" i="1" s="1"/>
  <c r="C17" i="1"/>
  <c r="C19" i="1"/>
  <c r="L10" i="1" l="1"/>
  <c r="L9" i="1" s="1"/>
  <c r="K19" i="1"/>
  <c r="B28" i="1"/>
  <c r="C43" i="1"/>
  <c r="P12" i="1"/>
  <c r="P17" i="1"/>
  <c r="C25" i="1"/>
  <c r="C28" i="1" s="1"/>
  <c r="K16" i="1"/>
  <c r="B42" i="1"/>
  <c r="O9" i="1"/>
  <c r="C44" i="1"/>
  <c r="P15" i="1"/>
  <c r="K9" i="1"/>
  <c r="O19" i="1"/>
  <c r="O34" i="3"/>
  <c r="G12" i="1"/>
  <c r="J13" i="1"/>
  <c r="I13" i="1"/>
  <c r="N11" i="1"/>
  <c r="M11" i="1"/>
  <c r="M14" i="1"/>
  <c r="N14" i="1"/>
  <c r="C9" i="1"/>
  <c r="E8" i="1"/>
  <c r="F8" i="1"/>
  <c r="F17" i="1"/>
  <c r="C18" i="1"/>
  <c r="G17" i="1"/>
  <c r="G18" i="1" s="1"/>
  <c r="H19" i="1"/>
  <c r="H18" i="1" s="1"/>
  <c r="I10" i="1"/>
  <c r="J10" i="1"/>
  <c r="I16" i="1"/>
  <c r="J16" i="1"/>
  <c r="E17" i="1"/>
  <c r="D19" i="1"/>
  <c r="C13" i="1"/>
  <c r="K13" i="1" s="1"/>
  <c r="K12" i="1" s="1"/>
  <c r="L19" i="1" l="1"/>
  <c r="L18" i="1" s="1"/>
  <c r="P10" i="1"/>
  <c r="P19" i="1" s="1"/>
  <c r="P18" i="1" s="1"/>
  <c r="K17" i="1"/>
  <c r="M13" i="1"/>
  <c r="C42" i="1"/>
  <c r="C45" i="1" s="1"/>
  <c r="P9" i="1"/>
  <c r="K15" i="1"/>
  <c r="O16" i="1"/>
  <c r="O13" i="1"/>
  <c r="R13" i="1" s="1"/>
  <c r="N13" i="1"/>
  <c r="N16" i="1"/>
  <c r="M16" i="1"/>
  <c r="R11" i="1"/>
  <c r="Q11" i="1"/>
  <c r="C12" i="1"/>
  <c r="F13" i="1"/>
  <c r="E13" i="1"/>
  <c r="R14" i="1"/>
  <c r="Q14" i="1"/>
  <c r="E19" i="1"/>
  <c r="D18" i="1"/>
  <c r="F19" i="1"/>
  <c r="J17" i="1"/>
  <c r="I17" i="1"/>
  <c r="M8" i="1"/>
  <c r="N8" i="1"/>
  <c r="M10" i="1"/>
  <c r="N10" i="1"/>
  <c r="R10" i="1"/>
  <c r="I19" i="1"/>
  <c r="J19" i="1"/>
  <c r="I18" i="1"/>
  <c r="J18" i="1"/>
  <c r="N15" i="1" l="1"/>
  <c r="M15" i="1"/>
  <c r="B43" i="1"/>
  <c r="O12" i="1"/>
  <c r="O17" i="1"/>
  <c r="O18" i="1" s="1"/>
  <c r="K18" i="1"/>
  <c r="N17" i="1"/>
  <c r="B44" i="1"/>
  <c r="O15" i="1"/>
  <c r="Q13" i="1"/>
  <c r="R16" i="1"/>
  <c r="Q16" i="1"/>
  <c r="R17" i="1"/>
  <c r="R8" i="1"/>
  <c r="Q8" i="1"/>
  <c r="M17" i="1"/>
  <c r="R19" i="1"/>
  <c r="Q10" i="1"/>
  <c r="N19" i="1"/>
  <c r="M19" i="1"/>
  <c r="B45" i="1" l="1"/>
  <c r="Q17" i="1"/>
  <c r="Q19" i="1"/>
</calcChain>
</file>

<file path=xl/sharedStrings.xml><?xml version="1.0" encoding="utf-8"?>
<sst xmlns="http://schemas.openxmlformats.org/spreadsheetml/2006/main" count="263" uniqueCount="67">
  <si>
    <t>Area (1.000 ha)</t>
  </si>
  <si>
    <t>Yield (t/ha)</t>
  </si>
  <si>
    <t>Production (1.000 t)</t>
  </si>
  <si>
    <t>Peas</t>
  </si>
  <si>
    <t>area</t>
  </si>
  <si>
    <t>Pois</t>
  </si>
  <si>
    <t>yield</t>
  </si>
  <si>
    <t>production</t>
  </si>
  <si>
    <t>Beans</t>
  </si>
  <si>
    <t>Févéroles</t>
  </si>
  <si>
    <t>Sweet Lupins</t>
  </si>
  <si>
    <t>Lupins Doux</t>
  </si>
  <si>
    <t>TOTAL</t>
  </si>
  <si>
    <t>UK</t>
  </si>
  <si>
    <t>EU-15</t>
  </si>
  <si>
    <t>%</t>
  </si>
  <si>
    <t>EU-12</t>
  </si>
  <si>
    <t>EU-27</t>
  </si>
  <si>
    <t>Austria</t>
  </si>
  <si>
    <t>Finland</t>
  </si>
  <si>
    <t>France</t>
  </si>
  <si>
    <t>Germany</t>
  </si>
  <si>
    <t>Ireland</t>
  </si>
  <si>
    <t>Italy</t>
  </si>
  <si>
    <t>Portugal</t>
  </si>
  <si>
    <t>Sweden</t>
  </si>
  <si>
    <t>Yield (100 kg/ha)</t>
  </si>
  <si>
    <t>Estonia</t>
  </si>
  <si>
    <t>Hungary</t>
  </si>
  <si>
    <t>Poland</t>
  </si>
  <si>
    <t>Slovenia</t>
  </si>
  <si>
    <t>Cyprus</t>
  </si>
  <si>
    <t>EU-28</t>
  </si>
  <si>
    <t>Malta</t>
  </si>
  <si>
    <t>Croatia</t>
  </si>
  <si>
    <t>Denmark</t>
  </si>
  <si>
    <t>Spain</t>
  </si>
  <si>
    <t>Bulgaria</t>
  </si>
  <si>
    <t>Slovakia</t>
  </si>
  <si>
    <t>Latvia</t>
  </si>
  <si>
    <t>Greece</t>
  </si>
  <si>
    <t>Harvest 17</t>
  </si>
  <si>
    <t xml:space="preserve"> </t>
  </si>
  <si>
    <t>Lithuania</t>
  </si>
  <si>
    <t>EU-28 PROTEINS' AREA AND PRODUCTION ESTIMATES FOR HARVEST 2017 AND SOWING INTENTIONS FOR HARVEST 2018</t>
  </si>
  <si>
    <t>Harvest 18</t>
  </si>
  <si>
    <t>EU-12 PROTEINS' AREA AND PRODUCTION ESTIMATES FOR HARVEST 2017 AND SOWING INTENTIONS FOR HARVEST 2018</t>
  </si>
  <si>
    <t>CROATIA AREA AND PRODUCTION ESTIMATES
FOR HARVEST 2017 AND SOWING INTENTIONS 
FOR HARVEST 2018</t>
  </si>
  <si>
    <t>EU-15 PROTEINS' AREA AND PRODUCTION  FOR HARVEST 2017 AND  AREA AND PRODUCTION ESTIMATES FOR HARVERST 2018</t>
  </si>
  <si>
    <t>NL</t>
  </si>
  <si>
    <t xml:space="preserve">Czeck  Republic </t>
  </si>
  <si>
    <t>Roumania</t>
  </si>
  <si>
    <t>Yield (t /ha)</t>
  </si>
  <si>
    <t>Yield ( t/ha)</t>
  </si>
  <si>
    <t>Area (1,000 ha)</t>
  </si>
  <si>
    <t>Production (1,000 t)</t>
  </si>
  <si>
    <t>Belgium</t>
  </si>
  <si>
    <t>Lux</t>
  </si>
  <si>
    <t>Area EU-28</t>
  </si>
  <si>
    <t>Lupins</t>
  </si>
  <si>
    <t>Total</t>
  </si>
  <si>
    <t>1,000 ha</t>
  </si>
  <si>
    <t>Harverst 18</t>
  </si>
  <si>
    <t>1,000 t</t>
  </si>
  <si>
    <t>EU-28 Protein crops</t>
  </si>
  <si>
    <t>Variation y/y</t>
  </si>
  <si>
    <t xml:space="preserve"> Variation y/y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</si>
</sst>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2" fillId="0" borderId="0" applyBorder="0"/>
    <xf numFmtId="0" fontId="2" fillId="0" borderId="0" applyBorder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69">
    <xf numFmtId="0" fontId="0" fillId="0" borderId="0" xfId="0"/>
    <xf numFmtId="164" fontId="0" fillId="0" borderId="0" xfId="0" applyNumberFormat="1" applyBorder="1"/>
    <xf numFmtId="164" fontId="0" fillId="0" borderId="0" xfId="0" applyNumberFormat="1"/>
    <xf numFmtId="164" fontId="4" fillId="0" borderId="4" xfId="0" applyNumberFormat="1" applyFont="1" applyFill="1" applyBorder="1" applyAlignment="1">
      <alignment horizontal="center"/>
    </xf>
    <xf numFmtId="164" fontId="5" fillId="0" borderId="3" xfId="2" applyNumberFormat="1" applyFont="1" applyFill="1" applyBorder="1"/>
    <xf numFmtId="164" fontId="4" fillId="0" borderId="6" xfId="0" applyNumberFormat="1" applyFont="1" applyBorder="1"/>
    <xf numFmtId="164" fontId="5" fillId="0" borderId="4" xfId="2" applyNumberFormat="1" applyFont="1" applyFill="1" applyBorder="1"/>
    <xf numFmtId="164" fontId="4" fillId="0" borderId="0" xfId="0" applyNumberFormat="1" applyFont="1" applyBorder="1"/>
    <xf numFmtId="164" fontId="5" fillId="0" borderId="5" xfId="2" applyNumberFormat="1" applyFont="1" applyFill="1" applyBorder="1"/>
    <xf numFmtId="164" fontId="4" fillId="0" borderId="7" xfId="0" applyNumberFormat="1" applyFont="1" applyBorder="1"/>
    <xf numFmtId="164" fontId="4" fillId="0" borderId="5" xfId="2" applyNumberFormat="1" applyFont="1" applyFill="1" applyBorder="1"/>
    <xf numFmtId="164" fontId="5" fillId="0" borderId="6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164" fontId="4" fillId="0" borderId="0" xfId="3" applyNumberFormat="1" applyFont="1" applyFill="1" applyBorder="1" applyAlignment="1">
      <alignment horizontal="left"/>
    </xf>
    <xf numFmtId="164" fontId="4" fillId="0" borderId="0" xfId="2" quotePrefix="1" applyNumberFormat="1" applyFont="1" applyFill="1" applyBorder="1" applyAlignment="1">
      <alignment horizontal="left"/>
    </xf>
    <xf numFmtId="164" fontId="8" fillId="0" borderId="0" xfId="0" applyNumberFormat="1" applyFont="1"/>
    <xf numFmtId="164" fontId="4" fillId="0" borderId="0" xfId="0" applyNumberFormat="1" applyFont="1"/>
    <xf numFmtId="164" fontId="4" fillId="0" borderId="0" xfId="0" applyNumberFormat="1" applyFont="1" applyFill="1"/>
    <xf numFmtId="164" fontId="5" fillId="0" borderId="0" xfId="2" applyNumberFormat="1" applyFont="1" applyFill="1" applyBorder="1"/>
    <xf numFmtId="164" fontId="4" fillId="0" borderId="0" xfId="2" applyNumberFormat="1" applyFont="1" applyFill="1" applyBorder="1"/>
    <xf numFmtId="164" fontId="9" fillId="0" borderId="0" xfId="0" applyNumberFormat="1" applyFont="1"/>
    <xf numFmtId="164" fontId="9" fillId="0" borderId="1" xfId="0" applyNumberFormat="1" applyFont="1" applyBorder="1"/>
    <xf numFmtId="164" fontId="9" fillId="0" borderId="2" xfId="0" applyNumberFormat="1" applyFont="1" applyBorder="1"/>
    <xf numFmtId="164" fontId="9" fillId="0" borderId="8" xfId="0" applyNumberFormat="1" applyFont="1" applyBorder="1"/>
    <xf numFmtId="164" fontId="10" fillId="0" borderId="1" xfId="0" applyNumberFormat="1" applyFont="1" applyBorder="1"/>
    <xf numFmtId="164" fontId="10" fillId="0" borderId="4" xfId="0" applyNumberFormat="1" applyFont="1" applyBorder="1"/>
    <xf numFmtId="164" fontId="10" fillId="0" borderId="2" xfId="0" applyNumberFormat="1" applyFont="1" applyBorder="1"/>
    <xf numFmtId="164" fontId="10" fillId="0" borderId="5" xfId="0" applyNumberFormat="1" applyFont="1" applyBorder="1"/>
    <xf numFmtId="164" fontId="10" fillId="0" borderId="8" xfId="0" applyNumberFormat="1" applyFont="1" applyBorder="1"/>
    <xf numFmtId="164" fontId="10" fillId="0" borderId="0" xfId="0" applyNumberFormat="1" applyFont="1" applyBorder="1"/>
    <xf numFmtId="49" fontId="4" fillId="0" borderId="7" xfId="2" applyNumberFormat="1" applyFont="1" applyFill="1" applyBorder="1" applyAlignment="1">
      <alignment horizontal="center"/>
    </xf>
    <xf numFmtId="49" fontId="5" fillId="0" borderId="7" xfId="2" applyNumberFormat="1" applyFont="1" applyFill="1" applyBorder="1" applyAlignment="1">
      <alignment horizontal="center"/>
    </xf>
    <xf numFmtId="164" fontId="10" fillId="0" borderId="0" xfId="0" applyNumberFormat="1" applyFont="1"/>
    <xf numFmtId="0" fontId="5" fillId="0" borderId="8" xfId="2" applyNumberFormat="1" applyFont="1" applyFill="1" applyBorder="1" applyAlignment="1">
      <alignment horizontal="center"/>
    </xf>
    <xf numFmtId="0" fontId="4" fillId="0" borderId="8" xfId="2" applyNumberFormat="1" applyFont="1" applyFill="1" applyBorder="1" applyAlignment="1">
      <alignment horizontal="center"/>
    </xf>
    <xf numFmtId="0" fontId="9" fillId="0" borderId="0" xfId="0" applyFont="1"/>
    <xf numFmtId="49" fontId="5" fillId="0" borderId="5" xfId="2" applyNumberFormat="1" applyFont="1" applyFill="1" applyBorder="1" applyAlignment="1">
      <alignment horizontal="center"/>
    </xf>
    <xf numFmtId="164" fontId="9" fillId="2" borderId="0" xfId="0" applyNumberFormat="1" applyFont="1" applyFill="1"/>
    <xf numFmtId="164" fontId="9" fillId="0" borderId="0" xfId="0" applyNumberFormat="1" applyFont="1" applyBorder="1"/>
    <xf numFmtId="164" fontId="12" fillId="0" borderId="0" xfId="0" applyNumberFormat="1" applyFont="1"/>
    <xf numFmtId="164" fontId="9" fillId="0" borderId="9" xfId="0" applyNumberFormat="1" applyFont="1" applyBorder="1"/>
    <xf numFmtId="49" fontId="4" fillId="0" borderId="8" xfId="2" applyNumberFormat="1" applyFont="1" applyFill="1" applyBorder="1" applyAlignment="1">
      <alignment horizontal="center"/>
    </xf>
    <xf numFmtId="0" fontId="4" fillId="0" borderId="9" xfId="2" applyNumberFormat="1" applyFont="1" applyFill="1" applyBorder="1" applyAlignment="1">
      <alignment horizontal="center"/>
    </xf>
    <xf numFmtId="164" fontId="9" fillId="0" borderId="10" xfId="0" applyNumberFormat="1" applyFont="1" applyBorder="1"/>
    <xf numFmtId="164" fontId="9" fillId="0" borderId="11" xfId="0" applyNumberFormat="1" applyFont="1" applyBorder="1"/>
    <xf numFmtId="164" fontId="10" fillId="0" borderId="10" xfId="0" applyNumberFormat="1" applyFont="1" applyBorder="1"/>
    <xf numFmtId="164" fontId="10" fillId="0" borderId="11" xfId="0" applyNumberFormat="1" applyFont="1" applyBorder="1"/>
    <xf numFmtId="164" fontId="10" fillId="0" borderId="9" xfId="0" applyNumberFormat="1" applyFont="1" applyBorder="1"/>
    <xf numFmtId="164" fontId="4" fillId="0" borderId="1" xfId="0" applyNumberFormat="1" applyFont="1" applyBorder="1"/>
    <xf numFmtId="164" fontId="4" fillId="0" borderId="2" xfId="0" applyNumberFormat="1" applyFont="1" applyBorder="1"/>
    <xf numFmtId="164" fontId="4" fillId="0" borderId="8" xfId="0" applyNumberFormat="1" applyFont="1" applyBorder="1"/>
    <xf numFmtId="164" fontId="5" fillId="0" borderId="1" xfId="0" applyNumberFormat="1" applyFont="1" applyBorder="1"/>
    <xf numFmtId="164" fontId="5" fillId="0" borderId="2" xfId="0" applyNumberFormat="1" applyFont="1" applyBorder="1"/>
    <xf numFmtId="164" fontId="5" fillId="0" borderId="8" xfId="0" applyNumberFormat="1" applyFont="1" applyBorder="1"/>
    <xf numFmtId="9" fontId="9" fillId="0" borderId="3" xfId="4" applyFont="1" applyBorder="1"/>
    <xf numFmtId="9" fontId="9" fillId="0" borderId="4" xfId="4" applyFont="1" applyBorder="1"/>
    <xf numFmtId="9" fontId="9" fillId="0" borderId="5" xfId="4" applyFont="1" applyBorder="1"/>
    <xf numFmtId="164" fontId="4" fillId="0" borderId="11" xfId="0" applyNumberFormat="1" applyFont="1" applyBorder="1"/>
    <xf numFmtId="164" fontId="4" fillId="0" borderId="9" xfId="0" applyNumberFormat="1" applyFont="1" applyBorder="1"/>
    <xf numFmtId="164" fontId="13" fillId="0" borderId="0" xfId="0" applyNumberFormat="1" applyFont="1" applyFill="1"/>
    <xf numFmtId="164" fontId="13" fillId="0" borderId="11" xfId="0" applyNumberFormat="1" applyFont="1" applyBorder="1"/>
    <xf numFmtId="164" fontId="13" fillId="0" borderId="2" xfId="0" applyNumberFormat="1" applyFont="1" applyBorder="1"/>
    <xf numFmtId="164" fontId="13" fillId="0" borderId="9" xfId="0" applyNumberFormat="1" applyFont="1" applyBorder="1"/>
    <xf numFmtId="164" fontId="13" fillId="0" borderId="8" xfId="0" applyNumberFormat="1" applyFont="1" applyBorder="1"/>
    <xf numFmtId="164" fontId="8" fillId="0" borderId="4" xfId="0" applyNumberFormat="1" applyFont="1" applyBorder="1"/>
    <xf numFmtId="164" fontId="8" fillId="0" borderId="0" xfId="0" applyNumberFormat="1" applyFont="1" applyBorder="1"/>
    <xf numFmtId="9" fontId="8" fillId="0" borderId="4" xfId="4" applyFont="1" applyBorder="1"/>
    <xf numFmtId="164" fontId="8" fillId="0" borderId="2" xfId="0" applyNumberFormat="1" applyFont="1" applyBorder="1"/>
    <xf numFmtId="164" fontId="8" fillId="0" borderId="11" xfId="0" applyNumberFormat="1" applyFont="1" applyBorder="1"/>
    <xf numFmtId="164" fontId="8" fillId="0" borderId="5" xfId="0" applyNumberFormat="1" applyFont="1" applyBorder="1"/>
    <xf numFmtId="164" fontId="8" fillId="0" borderId="7" xfId="0" applyNumberFormat="1" applyFont="1" applyBorder="1"/>
    <xf numFmtId="9" fontId="8" fillId="0" borderId="5" xfId="4" applyFont="1" applyBorder="1"/>
    <xf numFmtId="164" fontId="8" fillId="0" borderId="8" xfId="0" applyNumberFormat="1" applyFont="1" applyBorder="1"/>
    <xf numFmtId="164" fontId="8" fillId="0" borderId="9" xfId="0" applyNumberFormat="1" applyFont="1" applyBorder="1"/>
    <xf numFmtId="164" fontId="9" fillId="0" borderId="3" xfId="0" applyNumberFormat="1" applyFont="1" applyBorder="1"/>
    <xf numFmtId="164" fontId="9" fillId="0" borderId="6" xfId="0" applyNumberFormat="1" applyFont="1" applyBorder="1"/>
    <xf numFmtId="164" fontId="0" fillId="0" borderId="6" xfId="0" applyNumberFormat="1" applyFont="1" applyBorder="1"/>
    <xf numFmtId="164" fontId="9" fillId="0" borderId="4" xfId="0" applyNumberFormat="1" applyFont="1" applyBorder="1"/>
    <xf numFmtId="164" fontId="0" fillId="0" borderId="0" xfId="0" applyNumberFormat="1" applyFont="1" applyBorder="1"/>
    <xf numFmtId="164" fontId="9" fillId="0" borderId="5" xfId="0" applyNumberFormat="1" applyFont="1" applyBorder="1"/>
    <xf numFmtId="164" fontId="0" fillId="0" borderId="7" xfId="0" applyNumberFormat="1" applyFont="1" applyBorder="1"/>
    <xf numFmtId="164" fontId="10" fillId="0" borderId="9" xfId="0" applyNumberFormat="1" applyFont="1" applyBorder="1" applyAlignment="1"/>
    <xf numFmtId="164" fontId="10" fillId="0" borderId="11" xfId="0" applyNumberFormat="1" applyFont="1" applyFill="1" applyBorder="1"/>
    <xf numFmtId="164" fontId="10" fillId="0" borderId="9" xfId="0" applyNumberFormat="1" applyFont="1" applyFill="1" applyBorder="1"/>
    <xf numFmtId="164" fontId="9" fillId="0" borderId="11" xfId="0" applyNumberFormat="1" applyFont="1" applyFill="1" applyBorder="1"/>
    <xf numFmtId="164" fontId="9" fillId="0" borderId="9" xfId="0" applyNumberFormat="1" applyFont="1" applyFill="1" applyBorder="1"/>
    <xf numFmtId="49" fontId="4" fillId="0" borderId="9" xfId="2" applyNumberFormat="1" applyFont="1" applyFill="1" applyBorder="1" applyAlignment="1">
      <alignment horizontal="center"/>
    </xf>
    <xf numFmtId="164" fontId="9" fillId="0" borderId="7" xfId="0" applyNumberFormat="1" applyFont="1" applyBorder="1"/>
    <xf numFmtId="164" fontId="9" fillId="0" borderId="6" xfId="0" applyNumberFormat="1" applyFont="1" applyFill="1" applyBorder="1"/>
    <xf numFmtId="164" fontId="9" fillId="0" borderId="10" xfId="0" applyNumberFormat="1" applyFont="1" applyFill="1" applyBorder="1"/>
    <xf numFmtId="164" fontId="9" fillId="0" borderId="1" xfId="0" applyNumberFormat="1" applyFont="1" applyFill="1" applyBorder="1"/>
    <xf numFmtId="164" fontId="9" fillId="0" borderId="0" xfId="0" applyNumberFormat="1" applyFont="1" applyFill="1" applyBorder="1"/>
    <xf numFmtId="164" fontId="9" fillId="0" borderId="2" xfId="0" applyNumberFormat="1" applyFont="1" applyFill="1" applyBorder="1"/>
    <xf numFmtId="164" fontId="9" fillId="0" borderId="7" xfId="0" applyNumberFormat="1" applyFont="1" applyFill="1" applyBorder="1"/>
    <xf numFmtId="164" fontId="9" fillId="0" borderId="8" xfId="0" applyNumberFormat="1" applyFont="1" applyFill="1" applyBorder="1"/>
    <xf numFmtId="164" fontId="10" fillId="0" borderId="2" xfId="0" applyNumberFormat="1" applyFont="1" applyFill="1" applyBorder="1"/>
    <xf numFmtId="164" fontId="10" fillId="0" borderId="8" xfId="0" applyNumberFormat="1" applyFont="1" applyFill="1" applyBorder="1"/>
    <xf numFmtId="49" fontId="4" fillId="0" borderId="5" xfId="2" applyNumberFormat="1" applyFont="1" applyFill="1" applyBorder="1" applyAlignment="1">
      <alignment horizontal="center"/>
    </xf>
    <xf numFmtId="164" fontId="10" fillId="0" borderId="10" xfId="0" applyNumberFormat="1" applyFont="1" applyBorder="1" applyAlignment="1"/>
    <xf numFmtId="164" fontId="10" fillId="0" borderId="1" xfId="0" applyNumberFormat="1" applyFont="1" applyFill="1" applyBorder="1"/>
    <xf numFmtId="164" fontId="10" fillId="0" borderId="10" xfId="0" applyNumberFormat="1" applyFont="1" applyFill="1" applyBorder="1"/>
    <xf numFmtId="164" fontId="10" fillId="0" borderId="0" xfId="0" applyNumberFormat="1" applyFont="1" applyFill="1" applyBorder="1"/>
    <xf numFmtId="165" fontId="9" fillId="0" borderId="11" xfId="6" applyNumberFormat="1" applyFont="1" applyBorder="1"/>
    <xf numFmtId="164" fontId="5" fillId="0" borderId="12" xfId="2" applyNumberFormat="1" applyFont="1" applyFill="1" applyBorder="1"/>
    <xf numFmtId="164" fontId="4" fillId="0" borderId="12" xfId="0" applyNumberFormat="1" applyFont="1" applyBorder="1"/>
    <xf numFmtId="164" fontId="0" fillId="0" borderId="12" xfId="0" applyNumberFormat="1" applyBorder="1"/>
    <xf numFmtId="164" fontId="4" fillId="0" borderId="12" xfId="2" applyNumberFormat="1" applyFont="1" applyFill="1" applyBorder="1"/>
    <xf numFmtId="164" fontId="5" fillId="0" borderId="12" xfId="0" applyNumberFormat="1" applyFont="1" applyBorder="1"/>
    <xf numFmtId="164" fontId="8" fillId="0" borderId="12" xfId="0" applyNumberFormat="1" applyFont="1" applyBorder="1"/>
    <xf numFmtId="164" fontId="8" fillId="0" borderId="0" xfId="0" applyNumberFormat="1" applyFont="1" applyBorder="1" applyAlignment="1">
      <alignment horizontal="center"/>
    </xf>
    <xf numFmtId="9" fontId="8" fillId="3" borderId="5" xfId="4" applyFont="1" applyFill="1" applyBorder="1"/>
    <xf numFmtId="164" fontId="8" fillId="3" borderId="8" xfId="0" applyNumberFormat="1" applyFont="1" applyFill="1" applyBorder="1"/>
    <xf numFmtId="9" fontId="8" fillId="3" borderId="4" xfId="4" applyFont="1" applyFill="1" applyBorder="1"/>
    <xf numFmtId="164" fontId="8" fillId="3" borderId="2" xfId="0" applyNumberFormat="1" applyFont="1" applyFill="1" applyBorder="1"/>
    <xf numFmtId="0" fontId="4" fillId="0" borderId="2" xfId="2" applyNumberFormat="1" applyFont="1" applyFill="1" applyBorder="1" applyAlignment="1">
      <alignment horizontal="center"/>
    </xf>
    <xf numFmtId="49" fontId="4" fillId="0" borderId="11" xfId="2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 vertical="center" wrapText="1"/>
    </xf>
    <xf numFmtId="164" fontId="5" fillId="0" borderId="6" xfId="2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left" indent="1"/>
    </xf>
    <xf numFmtId="164" fontId="4" fillId="0" borderId="1" xfId="0" applyNumberFormat="1" applyFont="1" applyBorder="1" applyAlignment="1">
      <alignment horizontal="left" indent="1"/>
    </xf>
    <xf numFmtId="164" fontId="4" fillId="0" borderId="4" xfId="0" applyNumberFormat="1" applyFont="1" applyBorder="1" applyAlignment="1">
      <alignment horizontal="left" indent="1"/>
    </xf>
    <xf numFmtId="164" fontId="4" fillId="0" borderId="2" xfId="0" applyNumberFormat="1" applyFont="1" applyBorder="1" applyAlignment="1">
      <alignment horizontal="left" indent="1"/>
    </xf>
    <xf numFmtId="164" fontId="5" fillId="0" borderId="13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left" indent="1"/>
    </xf>
    <xf numFmtId="164" fontId="4" fillId="0" borderId="8" xfId="0" applyNumberFormat="1" applyFont="1" applyBorder="1" applyAlignment="1">
      <alignment horizontal="left" indent="1"/>
    </xf>
    <xf numFmtId="164" fontId="5" fillId="0" borderId="3" xfId="2" applyNumberFormat="1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14" fillId="0" borderId="6" xfId="2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0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6" xfId="2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indent="1"/>
    </xf>
    <xf numFmtId="164" fontId="4" fillId="0" borderId="7" xfId="0" applyNumberFormat="1" applyFont="1" applyBorder="1" applyAlignment="1">
      <alignment horizontal="left" indent="1"/>
    </xf>
    <xf numFmtId="164" fontId="4" fillId="0" borderId="6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left" indent="1"/>
    </xf>
    <xf numFmtId="164" fontId="9" fillId="0" borderId="3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5" fillId="0" borderId="1" xfId="2" applyNumberFormat="1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 vertical="center"/>
    </xf>
    <xf numFmtId="164" fontId="5" fillId="0" borderId="2" xfId="2" applyNumberFormat="1" applyFont="1" applyFill="1" applyBorder="1" applyAlignment="1">
      <alignment horizontal="center" vertical="center"/>
    </xf>
    <xf numFmtId="164" fontId="14" fillId="0" borderId="1" xfId="2" applyNumberFormat="1" applyFont="1" applyFill="1" applyBorder="1" applyAlignment="1">
      <alignment horizontal="center" vertical="center"/>
    </xf>
    <xf numFmtId="164" fontId="14" fillId="0" borderId="0" xfId="2" applyNumberFormat="1" applyFont="1" applyFill="1" applyBorder="1" applyAlignment="1">
      <alignment horizontal="center" vertical="center"/>
    </xf>
    <xf numFmtId="164" fontId="14" fillId="0" borderId="2" xfId="2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164" fontId="14" fillId="0" borderId="3" xfId="2" applyNumberFormat="1" applyFont="1" applyFill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</cellXfs>
  <cellStyles count="7">
    <cellStyle name="Comma" xfId="6" builtinId="3"/>
    <cellStyle name="Normal" xfId="0" builtinId="0"/>
    <cellStyle name="Normal 2" xfId="1"/>
    <cellStyle name="Normal_CER04AP" xfId="2"/>
    <cellStyle name="Normal_TabMembres" xfId="3"/>
    <cellStyle name="Percent" xfId="4" builtinId="5"/>
    <cellStyle name="Percent 2" xf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EU-28 Protein crops 'area (1,000 ha)</a:t>
            </a:r>
          </a:p>
          <a:p>
            <a:pPr>
              <a:defRPr/>
            </a:pPr>
            <a:endParaRPr lang="en-GB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358923884514435E-2"/>
          <c:y val="0.30076443569553807"/>
          <c:w val="0.82481474190726156"/>
          <c:h val="0.614984324876057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Bilan!$B$24</c:f>
              <c:strCache>
                <c:ptCount val="1"/>
                <c:pt idx="0">
                  <c:v>Harvest 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Bilan!$A$25:$A$28</c:f>
              <c:strCache>
                <c:ptCount val="4"/>
                <c:pt idx="0">
                  <c:v>Peas</c:v>
                </c:pt>
                <c:pt idx="1">
                  <c:v>Beans</c:v>
                </c:pt>
                <c:pt idx="2">
                  <c:v>Lupins</c:v>
                </c:pt>
                <c:pt idx="3">
                  <c:v>Total</c:v>
                </c:pt>
              </c:strCache>
            </c:strRef>
          </c:cat>
          <c:val>
            <c:numRef>
              <c:f>Bilan!$B$25:$B$28</c:f>
              <c:numCache>
                <c:formatCode>#,##0.0</c:formatCode>
                <c:ptCount val="4"/>
                <c:pt idx="0">
                  <c:v>1189.9000000000001</c:v>
                </c:pt>
                <c:pt idx="1">
                  <c:v>743.85000000000014</c:v>
                </c:pt>
                <c:pt idx="2">
                  <c:v>179.3</c:v>
                </c:pt>
                <c:pt idx="3">
                  <c:v>2113.0500000000002</c:v>
                </c:pt>
              </c:numCache>
            </c:numRef>
          </c:val>
        </c:ser>
        <c:ser>
          <c:idx val="1"/>
          <c:order val="1"/>
          <c:tx>
            <c:strRef>
              <c:f>Bilan!$C$24</c:f>
              <c:strCache>
                <c:ptCount val="1"/>
                <c:pt idx="0">
                  <c:v>Harvest 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Bilan!$A$25:$A$28</c:f>
              <c:strCache>
                <c:ptCount val="4"/>
                <c:pt idx="0">
                  <c:v>Peas</c:v>
                </c:pt>
                <c:pt idx="1">
                  <c:v>Beans</c:v>
                </c:pt>
                <c:pt idx="2">
                  <c:v>Lupins</c:v>
                </c:pt>
                <c:pt idx="3">
                  <c:v>Total</c:v>
                </c:pt>
              </c:strCache>
            </c:strRef>
          </c:cat>
          <c:val>
            <c:numRef>
              <c:f>Bilan!$C$25:$C$28</c:f>
              <c:numCache>
                <c:formatCode>#,##0.0</c:formatCode>
                <c:ptCount val="4"/>
                <c:pt idx="0">
                  <c:v>1084.4000000000001</c:v>
                </c:pt>
                <c:pt idx="1">
                  <c:v>716.096</c:v>
                </c:pt>
                <c:pt idx="2">
                  <c:v>207.3</c:v>
                </c:pt>
                <c:pt idx="3">
                  <c:v>2007.796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0156376"/>
        <c:axId val="300151672"/>
      </c:barChart>
      <c:catAx>
        <c:axId val="300156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151672"/>
        <c:crosses val="autoZero"/>
        <c:auto val="1"/>
        <c:lblAlgn val="ctr"/>
        <c:lblOffset val="100"/>
        <c:noMultiLvlLbl val="0"/>
      </c:catAx>
      <c:valAx>
        <c:axId val="3001516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156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EU-28 Protein crops (1,000 t)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Bilan!$B$40:$B$41</c:f>
              <c:strCache>
                <c:ptCount val="2"/>
                <c:pt idx="0">
                  <c:v>EU-28 Protein crops</c:v>
                </c:pt>
                <c:pt idx="1">
                  <c:v>Harvest 17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Bilan!$A$42:$A$45</c:f>
              <c:strCache>
                <c:ptCount val="4"/>
                <c:pt idx="0">
                  <c:v>Peas</c:v>
                </c:pt>
                <c:pt idx="1">
                  <c:v>Beans</c:v>
                </c:pt>
                <c:pt idx="2">
                  <c:v>Lupins</c:v>
                </c:pt>
                <c:pt idx="3">
                  <c:v>Total</c:v>
                </c:pt>
              </c:strCache>
            </c:strRef>
          </c:cat>
          <c:val>
            <c:numRef>
              <c:f>Bilan!$B$42:$B$45</c:f>
              <c:numCache>
                <c:formatCode>#,##0.0</c:formatCode>
                <c:ptCount val="4"/>
                <c:pt idx="0">
                  <c:v>3005.8689999999997</c:v>
                </c:pt>
                <c:pt idx="1">
                  <c:v>2185.6030000000001</c:v>
                </c:pt>
                <c:pt idx="2">
                  <c:v>297.25</c:v>
                </c:pt>
                <c:pt idx="3">
                  <c:v>5488.7219999999998</c:v>
                </c:pt>
              </c:numCache>
            </c:numRef>
          </c:val>
        </c:ser>
        <c:ser>
          <c:idx val="1"/>
          <c:order val="1"/>
          <c:tx>
            <c:strRef>
              <c:f>Bilan!$C$40:$C$41</c:f>
              <c:strCache>
                <c:ptCount val="2"/>
                <c:pt idx="0">
                  <c:v>EU-28 Protein crops</c:v>
                </c:pt>
                <c:pt idx="1">
                  <c:v>Harverst 18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Bilan!$A$42:$A$45</c:f>
              <c:strCache>
                <c:ptCount val="4"/>
                <c:pt idx="0">
                  <c:v>Peas</c:v>
                </c:pt>
                <c:pt idx="1">
                  <c:v>Beans</c:v>
                </c:pt>
                <c:pt idx="2">
                  <c:v>Lupins</c:v>
                </c:pt>
                <c:pt idx="3">
                  <c:v>Total</c:v>
                </c:pt>
              </c:strCache>
            </c:strRef>
          </c:cat>
          <c:val>
            <c:numRef>
              <c:f>Bilan!$C$42:$C$45</c:f>
              <c:numCache>
                <c:formatCode>#,##0.0</c:formatCode>
                <c:ptCount val="4"/>
                <c:pt idx="0">
                  <c:v>2412.5549999999998</c:v>
                </c:pt>
                <c:pt idx="1">
                  <c:v>1744.6007999999997</c:v>
                </c:pt>
                <c:pt idx="2">
                  <c:v>249.82</c:v>
                </c:pt>
                <c:pt idx="3">
                  <c:v>4406.9757999999993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0151280"/>
        <c:axId val="300152064"/>
      </c:barChart>
      <c:catAx>
        <c:axId val="300151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152064"/>
        <c:crosses val="autoZero"/>
        <c:auto val="1"/>
        <c:lblAlgn val="ctr"/>
        <c:lblOffset val="100"/>
        <c:noMultiLvlLbl val="0"/>
      </c:catAx>
      <c:valAx>
        <c:axId val="300152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15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21</xdr:row>
      <xdr:rowOff>4762</xdr:rowOff>
    </xdr:from>
    <xdr:to>
      <xdr:col>11</xdr:col>
      <xdr:colOff>9525</xdr:colOff>
      <xdr:row>35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514350</xdr:colOff>
      <xdr:row>39</xdr:row>
      <xdr:rowOff>4762</xdr:rowOff>
    </xdr:from>
    <xdr:to>
      <xdr:col>11</xdr:col>
      <xdr:colOff>0</xdr:colOff>
      <xdr:row>53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view="pageLayout" zoomScaleNormal="100" workbookViewId="0">
      <selection activeCell="A7" sqref="A7:B7"/>
    </sheetView>
  </sheetViews>
  <sheetFormatPr defaultRowHeight="15" x14ac:dyDescent="0.25"/>
  <cols>
    <col min="1" max="18" width="12.7109375" style="2" customWidth="1"/>
    <col min="19" max="16384" width="9.140625" style="2"/>
  </cols>
  <sheetData>
    <row r="2" spans="1:18" ht="15" customHeight="1" x14ac:dyDescent="0.25">
      <c r="A2" s="118" t="s">
        <v>44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ht="1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5" spans="1:18" x14ac:dyDescent="0.25">
      <c r="A5" s="125" t="s">
        <v>54</v>
      </c>
      <c r="B5" s="126"/>
      <c r="C5" s="134" t="s">
        <v>14</v>
      </c>
      <c r="D5" s="120"/>
      <c r="E5" s="123" t="s">
        <v>65</v>
      </c>
      <c r="F5" s="120"/>
      <c r="G5" s="119" t="s">
        <v>16</v>
      </c>
      <c r="H5" s="135"/>
      <c r="I5" s="123" t="s">
        <v>65</v>
      </c>
      <c r="J5" s="120"/>
      <c r="K5" s="119" t="s">
        <v>17</v>
      </c>
      <c r="L5" s="120"/>
      <c r="M5" s="123" t="s">
        <v>66</v>
      </c>
      <c r="N5" s="120"/>
      <c r="O5" s="119" t="s">
        <v>32</v>
      </c>
      <c r="P5" s="120"/>
      <c r="Q5" s="123" t="s">
        <v>65</v>
      </c>
      <c r="R5" s="120"/>
    </row>
    <row r="6" spans="1:18" x14ac:dyDescent="0.25">
      <c r="A6" s="127" t="s">
        <v>1</v>
      </c>
      <c r="B6" s="128"/>
      <c r="C6" s="124"/>
      <c r="D6" s="122"/>
      <c r="E6" s="124"/>
      <c r="F6" s="122"/>
      <c r="G6" s="121"/>
      <c r="H6" s="121"/>
      <c r="I6" s="124"/>
      <c r="J6" s="122"/>
      <c r="K6" s="121"/>
      <c r="L6" s="122"/>
      <c r="M6" s="124"/>
      <c r="N6" s="122"/>
      <c r="O6" s="121"/>
      <c r="P6" s="122"/>
      <c r="Q6" s="124"/>
      <c r="R6" s="122"/>
    </row>
    <row r="7" spans="1:18" x14ac:dyDescent="0.25">
      <c r="A7" s="132" t="s">
        <v>55</v>
      </c>
      <c r="B7" s="133"/>
      <c r="C7" s="32" t="s">
        <v>41</v>
      </c>
      <c r="D7" s="34" t="s">
        <v>45</v>
      </c>
      <c r="E7" s="3" t="s">
        <v>15</v>
      </c>
      <c r="F7" s="117">
        <v>1000</v>
      </c>
      <c r="G7" s="32" t="s">
        <v>41</v>
      </c>
      <c r="H7" s="34" t="s">
        <v>45</v>
      </c>
      <c r="I7" s="3" t="s">
        <v>15</v>
      </c>
      <c r="J7" s="117">
        <v>1000</v>
      </c>
      <c r="K7" s="32" t="s">
        <v>41</v>
      </c>
      <c r="L7" s="34" t="s">
        <v>45</v>
      </c>
      <c r="M7" s="3" t="s">
        <v>15</v>
      </c>
      <c r="N7" s="117">
        <v>1000</v>
      </c>
      <c r="O7" s="32" t="s">
        <v>41</v>
      </c>
      <c r="P7" s="34" t="s">
        <v>45</v>
      </c>
      <c r="Q7" s="3" t="s">
        <v>15</v>
      </c>
      <c r="R7" s="117">
        <v>1000</v>
      </c>
    </row>
    <row r="8" spans="1:18" x14ac:dyDescent="0.25">
      <c r="A8" s="4" t="s">
        <v>3</v>
      </c>
      <c r="B8" s="5" t="s">
        <v>4</v>
      </c>
      <c r="C8" s="75">
        <f>'EU-15'!Q24</f>
        <v>742.8</v>
      </c>
      <c r="D8" s="76">
        <f>'EU-15'!R24</f>
        <v>705.4</v>
      </c>
      <c r="E8" s="55">
        <f xml:space="preserve"> (D8-C8)/C8</f>
        <v>-5.0350026925148061E-2</v>
      </c>
      <c r="F8" s="22">
        <f>D8-C8</f>
        <v>-37.399999999999977</v>
      </c>
      <c r="G8" s="44">
        <f>'EU-12'!O24</f>
        <v>446.1</v>
      </c>
      <c r="H8" s="77">
        <f>'EU-12'!P24</f>
        <v>378</v>
      </c>
      <c r="I8" s="55">
        <f>(H8-G8)/G8</f>
        <v>-0.15265635507733696</v>
      </c>
      <c r="J8" s="22">
        <f>H8-G8</f>
        <v>-68.100000000000023</v>
      </c>
      <c r="K8" s="22">
        <f>G8+C8</f>
        <v>1188.9000000000001</v>
      </c>
      <c r="L8" s="77">
        <f>D8+H8</f>
        <v>1083.4000000000001</v>
      </c>
      <c r="M8" s="55">
        <f>(L8-K8)/K8</f>
        <v>-8.8737488434687525E-2</v>
      </c>
      <c r="N8" s="22">
        <f>L8-K8</f>
        <v>-105.5</v>
      </c>
      <c r="O8" s="22">
        <f>K8+Croatia!C8</f>
        <v>1189.9000000000001</v>
      </c>
      <c r="P8" s="77">
        <f>L8+Croatia!D8</f>
        <v>1084.4000000000001</v>
      </c>
      <c r="Q8" s="55">
        <f>(P8-O8)/O8</f>
        <v>-8.8662912849819309E-2</v>
      </c>
      <c r="R8" s="22">
        <f>(P8-O8)</f>
        <v>-105.5</v>
      </c>
    </row>
    <row r="9" spans="1:18" x14ac:dyDescent="0.25">
      <c r="A9" s="6" t="s">
        <v>5</v>
      </c>
      <c r="B9" s="7" t="s">
        <v>6</v>
      </c>
      <c r="C9" s="78">
        <f>(C10/C8)</f>
        <v>2.5256717824448036</v>
      </c>
      <c r="D9" s="39">
        <f>(D10/D8)</f>
        <v>2.3164941876949245</v>
      </c>
      <c r="E9" s="56"/>
      <c r="F9" s="23"/>
      <c r="G9" s="45">
        <f>(G10/G8)</f>
        <v>2.5258910558170813</v>
      </c>
      <c r="H9" s="79">
        <f>(H10/H8)</f>
        <v>2.0515873015873014</v>
      </c>
      <c r="I9" s="56"/>
      <c r="J9" s="39"/>
      <c r="K9" s="23">
        <f>K10/K8</f>
        <v>2.5257540583732858</v>
      </c>
      <c r="L9" s="79">
        <f>L10/L8</f>
        <v>2.2240677496769425</v>
      </c>
      <c r="M9" s="56"/>
      <c r="N9" s="23"/>
      <c r="O9" s="23">
        <f>O10/O8</f>
        <v>2.526152617867047</v>
      </c>
      <c r="P9" s="79">
        <f>P10/P8</f>
        <v>2.2247832902987823</v>
      </c>
      <c r="Q9" s="56"/>
      <c r="R9" s="23"/>
    </row>
    <row r="10" spans="1:18" x14ac:dyDescent="0.25">
      <c r="A10" s="8"/>
      <c r="B10" s="9" t="s">
        <v>7</v>
      </c>
      <c r="C10" s="80">
        <f>'EU-15'!Q26</f>
        <v>1876.069</v>
      </c>
      <c r="D10" s="24">
        <f>'EU-15'!R26</f>
        <v>1634.0549999999998</v>
      </c>
      <c r="E10" s="57">
        <f>F10/C10</f>
        <v>-0.12900058579934967</v>
      </c>
      <c r="F10" s="24">
        <f>D10-C10</f>
        <v>-242.01400000000012</v>
      </c>
      <c r="G10" s="41">
        <f>'EU-12'!O26</f>
        <v>1126.8</v>
      </c>
      <c r="H10" s="81">
        <f>'EU-12'!P26</f>
        <v>775.5</v>
      </c>
      <c r="I10" s="57">
        <f t="shared" ref="I10:I17" si="0">(H10-G10)/G10</f>
        <v>-0.31176783812566555</v>
      </c>
      <c r="J10" s="24">
        <f>H10-G10</f>
        <v>-351.29999999999995</v>
      </c>
      <c r="K10" s="24">
        <f>G10+C10</f>
        <v>3002.8689999999997</v>
      </c>
      <c r="L10" s="81">
        <f>D10+H10</f>
        <v>2409.5549999999998</v>
      </c>
      <c r="M10" s="57">
        <f>(L10-K10)/K10</f>
        <v>-0.19758237871848552</v>
      </c>
      <c r="N10" s="24">
        <f>L10-K10</f>
        <v>-593.31399999999985</v>
      </c>
      <c r="O10" s="24">
        <f>K10+Croatia!C10</f>
        <v>3005.8689999999997</v>
      </c>
      <c r="P10" s="81">
        <f>L10+Croatia!D10</f>
        <v>2412.5549999999998</v>
      </c>
      <c r="Q10" s="57">
        <f>(P10-O10)/O10</f>
        <v>-0.1973851821220419</v>
      </c>
      <c r="R10" s="24">
        <f>(P10-O10)</f>
        <v>-593.31399999999985</v>
      </c>
    </row>
    <row r="11" spans="1:18" x14ac:dyDescent="0.25">
      <c r="A11" s="4" t="s">
        <v>8</v>
      </c>
      <c r="B11" s="5" t="s">
        <v>4</v>
      </c>
      <c r="C11" s="75">
        <f>'EU-15'!Q27</f>
        <v>550.95000000000005</v>
      </c>
      <c r="D11" s="76">
        <f>'EU-15'!R27</f>
        <v>529.39599999999996</v>
      </c>
      <c r="E11" s="55">
        <f>(D11-C11)/C11</f>
        <v>-3.9121517379072664E-2</v>
      </c>
      <c r="F11" s="22">
        <f>(D11-C11)</f>
        <v>-21.554000000000087</v>
      </c>
      <c r="G11" s="44">
        <f>'EU-12'!O27</f>
        <v>190.90000000000003</v>
      </c>
      <c r="H11" s="77">
        <f>'EU-12'!P27</f>
        <v>184.7</v>
      </c>
      <c r="I11" s="55">
        <f t="shared" si="0"/>
        <v>-3.247773703509714E-2</v>
      </c>
      <c r="J11" s="22">
        <f>(H11-G11)</f>
        <v>-6.2000000000000455</v>
      </c>
      <c r="K11" s="22">
        <f>G11+C11</f>
        <v>741.85000000000014</v>
      </c>
      <c r="L11" s="77">
        <f>D11+H11</f>
        <v>714.096</v>
      </c>
      <c r="M11" s="55">
        <f>(L11-K11)/K11</f>
        <v>-3.7411875716115289E-2</v>
      </c>
      <c r="N11" s="22">
        <f>L11-K11</f>
        <v>-27.754000000000133</v>
      </c>
      <c r="O11" s="22">
        <f>K11+Croatia!C11</f>
        <v>743.85000000000014</v>
      </c>
      <c r="P11" s="77">
        <f>L11+Croatia!D11</f>
        <v>716.096</v>
      </c>
      <c r="Q11" s="55">
        <f>(P11-O11)/O11</f>
        <v>-3.7311285877529243E-2</v>
      </c>
      <c r="R11" s="22">
        <f>(P11-O11)</f>
        <v>-27.754000000000133</v>
      </c>
    </row>
    <row r="12" spans="1:18" x14ac:dyDescent="0.25">
      <c r="A12" s="6" t="s">
        <v>9</v>
      </c>
      <c r="B12" s="7" t="s">
        <v>6</v>
      </c>
      <c r="C12" s="78">
        <f>(C13/C11)</f>
        <v>3.0353081041836822</v>
      </c>
      <c r="D12" s="39">
        <f>(D13/D11)</f>
        <v>2.4187768702445807</v>
      </c>
      <c r="E12" s="56"/>
      <c r="F12" s="23"/>
      <c r="G12" s="45">
        <f>(G13/G11)</f>
        <v>2.6836039811419585</v>
      </c>
      <c r="H12" s="79">
        <f>(H13/H11)</f>
        <v>2.5073632918245807</v>
      </c>
      <c r="I12" s="56"/>
      <c r="J12" s="39"/>
      <c r="K12" s="23">
        <f>K13/K11</f>
        <v>2.9448042057019608</v>
      </c>
      <c r="L12" s="79">
        <f>L13/L11</f>
        <v>2.4416896327664626</v>
      </c>
      <c r="M12" s="56"/>
      <c r="N12" s="23"/>
      <c r="O12" s="23">
        <f>O13/O11</f>
        <v>2.9382308261074135</v>
      </c>
      <c r="P12" s="79">
        <f>P13/P11</f>
        <v>2.4362666458128515</v>
      </c>
      <c r="Q12" s="56"/>
      <c r="R12" s="23"/>
    </row>
    <row r="13" spans="1:18" x14ac:dyDescent="0.25">
      <c r="A13" s="10"/>
      <c r="B13" s="9" t="s">
        <v>7</v>
      </c>
      <c r="C13" s="80">
        <f>'EU-15'!Q29</f>
        <v>1672.3029999999999</v>
      </c>
      <c r="D13" s="24">
        <f>'EU-15'!R29</f>
        <v>1280.4907999999998</v>
      </c>
      <c r="E13" s="57">
        <f>(D13-C13)/C13</f>
        <v>-0.23429498123246811</v>
      </c>
      <c r="F13" s="24">
        <f>(D13-C13)</f>
        <v>-391.81220000000008</v>
      </c>
      <c r="G13" s="41">
        <f>'EU-12'!O29</f>
        <v>512.29999999999995</v>
      </c>
      <c r="H13" s="81">
        <f>'EU-12'!P29</f>
        <v>463.11</v>
      </c>
      <c r="I13" s="57">
        <f t="shared" si="0"/>
        <v>-9.6017958227600911E-2</v>
      </c>
      <c r="J13" s="24">
        <f t="shared" ref="J13:J19" si="1">(H13-G13)</f>
        <v>-49.189999999999941</v>
      </c>
      <c r="K13" s="24">
        <f>G13+C13</f>
        <v>2184.6030000000001</v>
      </c>
      <c r="L13" s="81">
        <f>D13+H13</f>
        <v>1743.6007999999997</v>
      </c>
      <c r="M13" s="57">
        <f>(L13-K13)/K13</f>
        <v>-0.2018683486198638</v>
      </c>
      <c r="N13" s="24">
        <f>L13-K13</f>
        <v>-441.00220000000036</v>
      </c>
      <c r="O13" s="24">
        <f>K13+Croatia!C13</f>
        <v>2185.6030000000001</v>
      </c>
      <c r="P13" s="81">
        <f>L13+Croatia!D13</f>
        <v>1744.6007999999997</v>
      </c>
      <c r="Q13" s="57">
        <f>(P13-O13)/O13</f>
        <v>-0.2017759858492143</v>
      </c>
      <c r="R13" s="24">
        <f>(P13-O13)</f>
        <v>-441.00220000000036</v>
      </c>
    </row>
    <row r="14" spans="1:18" x14ac:dyDescent="0.25">
      <c r="A14" s="4" t="s">
        <v>10</v>
      </c>
      <c r="B14" s="5" t="s">
        <v>4</v>
      </c>
      <c r="C14" s="75">
        <f>'EU-15'!Q30</f>
        <v>44.5</v>
      </c>
      <c r="D14" s="76">
        <f>'EU-15'!R30</f>
        <v>44.5</v>
      </c>
      <c r="E14" s="55">
        <f>(D14-C14)/C14</f>
        <v>0</v>
      </c>
      <c r="F14" s="22">
        <f>(D14-C14)</f>
        <v>0</v>
      </c>
      <c r="G14" s="44">
        <f>'EU-12'!O30</f>
        <v>134.80000000000001</v>
      </c>
      <c r="H14" s="77">
        <f>'EU-12'!P30</f>
        <v>162.80000000000001</v>
      </c>
      <c r="I14" s="55">
        <f t="shared" si="0"/>
        <v>0.20771513353115725</v>
      </c>
      <c r="J14" s="22">
        <f t="shared" si="1"/>
        <v>28</v>
      </c>
      <c r="K14" s="22">
        <f>G14+C14</f>
        <v>179.3</v>
      </c>
      <c r="L14" s="77">
        <f>D14+H14</f>
        <v>207.3</v>
      </c>
      <c r="M14" s="55">
        <f>(L14-K14)/K14</f>
        <v>0.1561628555493586</v>
      </c>
      <c r="N14" s="22">
        <f>L14-K14</f>
        <v>28</v>
      </c>
      <c r="O14" s="22">
        <f>K14+Croatia!C14</f>
        <v>179.3</v>
      </c>
      <c r="P14" s="77">
        <f>L14+Croatia!D14</f>
        <v>207.3</v>
      </c>
      <c r="Q14" s="55">
        <f>(P14-O14)/O14</f>
        <v>0.1561628555493586</v>
      </c>
      <c r="R14" s="22">
        <f>(P14-O14)</f>
        <v>28</v>
      </c>
    </row>
    <row r="15" spans="1:18" x14ac:dyDescent="0.25">
      <c r="A15" s="6" t="s">
        <v>11</v>
      </c>
      <c r="B15" s="7" t="s">
        <v>6</v>
      </c>
      <c r="C15" s="78">
        <f>(C16/C14)</f>
        <v>1.6752808988764045</v>
      </c>
      <c r="D15" s="39">
        <f>(D16/D14)</f>
        <v>1.9292134831460672</v>
      </c>
      <c r="E15" s="56"/>
      <c r="F15" s="23"/>
      <c r="G15" s="45">
        <f>(G16/G14)</f>
        <v>1.6520771513353114</v>
      </c>
      <c r="H15" s="79">
        <f>(H16/H14)</f>
        <v>1.007186732186732</v>
      </c>
      <c r="I15" s="56"/>
      <c r="J15" s="39"/>
      <c r="K15" s="23">
        <f>K16/K14</f>
        <v>1.6578360290016732</v>
      </c>
      <c r="L15" s="79">
        <f>L16/L14</f>
        <v>1.2051133622768933</v>
      </c>
      <c r="M15" s="56">
        <f>(L15-K15)/K15</f>
        <v>-0.27308048492431636</v>
      </c>
      <c r="N15" s="23">
        <f>L15-K15</f>
        <v>-0.4527226667247799</v>
      </c>
      <c r="O15" s="23">
        <f>O16/O14</f>
        <v>1.6578360290016732</v>
      </c>
      <c r="P15" s="79">
        <f>P16/P14</f>
        <v>1.2051133622768933</v>
      </c>
      <c r="Q15" s="56"/>
      <c r="R15" s="23"/>
    </row>
    <row r="16" spans="1:18" x14ac:dyDescent="0.25">
      <c r="A16" s="10"/>
      <c r="B16" s="9" t="s">
        <v>7</v>
      </c>
      <c r="C16" s="80">
        <f>'EU-15'!Q32</f>
        <v>74.55</v>
      </c>
      <c r="D16" s="24">
        <f>'EU-15'!R32</f>
        <v>85.85</v>
      </c>
      <c r="E16" s="57">
        <f>(D16-C16)/C16</f>
        <v>0.1515761234071093</v>
      </c>
      <c r="F16" s="24">
        <f>(D16-C16)</f>
        <v>11.299999999999997</v>
      </c>
      <c r="G16" s="41">
        <f>'EU-12'!O32</f>
        <v>222.7</v>
      </c>
      <c r="H16" s="81">
        <f>'EU-12'!P32</f>
        <v>163.97</v>
      </c>
      <c r="I16" s="57">
        <f t="shared" si="0"/>
        <v>-0.26371800628648401</v>
      </c>
      <c r="J16" s="24">
        <f t="shared" si="1"/>
        <v>-58.72999999999999</v>
      </c>
      <c r="K16" s="24">
        <f>G16+C16</f>
        <v>297.25</v>
      </c>
      <c r="L16" s="81">
        <f>D16+H16</f>
        <v>249.82</v>
      </c>
      <c r="M16" s="57">
        <f>(L16-K16)/K16</f>
        <v>-0.15956265769554251</v>
      </c>
      <c r="N16" s="24">
        <f>L16-K16</f>
        <v>-47.430000000000007</v>
      </c>
      <c r="O16" s="24">
        <f>K16+Croatia!C16</f>
        <v>297.25</v>
      </c>
      <c r="P16" s="81">
        <f>L16+Croatia!D16</f>
        <v>249.82</v>
      </c>
      <c r="Q16" s="57">
        <f>(P16-O16)/O16</f>
        <v>-0.15956265769554251</v>
      </c>
      <c r="R16" s="24">
        <f>(P16-O16)</f>
        <v>-47.430000000000007</v>
      </c>
    </row>
    <row r="17" spans="1:18" x14ac:dyDescent="0.25">
      <c r="A17" s="4" t="s">
        <v>12</v>
      </c>
      <c r="B17" s="11" t="s">
        <v>4</v>
      </c>
      <c r="C17" s="65">
        <f>'EU-15'!Q33</f>
        <v>1338.25</v>
      </c>
      <c r="D17" s="66">
        <f>'EU-15'!R33</f>
        <v>1279.2959999999998</v>
      </c>
      <c r="E17" s="67">
        <f>(D17-C17)/C17</f>
        <v>-4.4053054362040107E-2</v>
      </c>
      <c r="F17" s="68">
        <f>(D17-C17)</f>
        <v>-58.954000000000178</v>
      </c>
      <c r="G17" s="69">
        <f>'EU-12'!O33</f>
        <v>771.79999999999984</v>
      </c>
      <c r="H17" s="16">
        <f>'EU-12'!P33</f>
        <v>725.5</v>
      </c>
      <c r="I17" s="67">
        <f t="shared" si="0"/>
        <v>-5.9989634620367778E-2</v>
      </c>
      <c r="J17" s="68">
        <f t="shared" si="1"/>
        <v>-46.299999999999841</v>
      </c>
      <c r="K17" s="68">
        <f>G17+C17</f>
        <v>2110.0499999999997</v>
      </c>
      <c r="L17" s="16">
        <f>L8+L11+L14</f>
        <v>2004.796</v>
      </c>
      <c r="M17" s="67">
        <f>(L17-K17)/K17</f>
        <v>-4.9882230278903199E-2</v>
      </c>
      <c r="N17" s="68">
        <f>L17-K17</f>
        <v>-105.25399999999968</v>
      </c>
      <c r="O17" s="68">
        <f>K17+Croatia!C17</f>
        <v>2113.0499999999997</v>
      </c>
      <c r="P17" s="16">
        <f>P8+P11+P14</f>
        <v>2007.796</v>
      </c>
      <c r="Q17" s="113">
        <f>(P17-O17)/O17</f>
        <v>-4.9811410047088188E-2</v>
      </c>
      <c r="R17" s="114">
        <f>(P17-O17)</f>
        <v>-105.25399999999968</v>
      </c>
    </row>
    <row r="18" spans="1:18" x14ac:dyDescent="0.25">
      <c r="A18" s="6"/>
      <c r="B18" s="12" t="s">
        <v>6</v>
      </c>
      <c r="C18" s="65">
        <f>(C19/C17)</f>
        <v>2.707208668036615</v>
      </c>
      <c r="D18" s="66">
        <f>(D19/D17)</f>
        <v>2.3453491607884338</v>
      </c>
      <c r="E18" s="67"/>
      <c r="F18" s="68"/>
      <c r="G18" s="69">
        <f>(G19/G17)</f>
        <v>2.4122829748639547</v>
      </c>
      <c r="H18" s="16">
        <f>(H19/H17)</f>
        <v>1.9332598208132326</v>
      </c>
      <c r="I18" s="67">
        <f>(H18-G18)</f>
        <v>-0.47902315405072216</v>
      </c>
      <c r="J18" s="66">
        <f t="shared" si="1"/>
        <v>-0.47902315405072216</v>
      </c>
      <c r="K18" s="68">
        <f>(K19/K17)</f>
        <v>2.5993327172341889</v>
      </c>
      <c r="L18" s="16">
        <f>(L19/L17)</f>
        <v>2.1962213611758998</v>
      </c>
      <c r="M18" s="67"/>
      <c r="N18" s="68"/>
      <c r="O18" s="68">
        <f>O19/O17</f>
        <v>2.597535316249024</v>
      </c>
      <c r="P18" s="16">
        <f>P19/P17</f>
        <v>2.1949320548501934</v>
      </c>
      <c r="Q18" s="67"/>
      <c r="R18" s="68"/>
    </row>
    <row r="19" spans="1:18" x14ac:dyDescent="0.25">
      <c r="A19" s="8"/>
      <c r="B19" s="13" t="s">
        <v>7</v>
      </c>
      <c r="C19" s="70">
        <f>'EU-15'!Q35</f>
        <v>3622.922</v>
      </c>
      <c r="D19" s="71">
        <f>'EU-15'!R35</f>
        <v>3000.3957999999998</v>
      </c>
      <c r="E19" s="72">
        <f>(D19-C19)/C19</f>
        <v>-0.17182986550635101</v>
      </c>
      <c r="F19" s="73">
        <f>(D19-C19)</f>
        <v>-622.52620000000024</v>
      </c>
      <c r="G19" s="74">
        <f>'EU-12'!O35</f>
        <v>1861.8</v>
      </c>
      <c r="H19" s="73">
        <f>'EU-12'!P35</f>
        <v>1402.5800000000002</v>
      </c>
      <c r="I19" s="72">
        <f>(H19-G19)/G19</f>
        <v>-0.24665377591578033</v>
      </c>
      <c r="J19" s="73">
        <f t="shared" si="1"/>
        <v>-459.2199999999998</v>
      </c>
      <c r="K19" s="73">
        <f>G19+C19</f>
        <v>5484.7219999999998</v>
      </c>
      <c r="L19" s="74">
        <f>L10+L13+L16</f>
        <v>4402.9757999999993</v>
      </c>
      <c r="M19" s="72">
        <f>(L19-K19)/K19</f>
        <v>-0.19722899355701173</v>
      </c>
      <c r="N19" s="73">
        <f>L19-K19</f>
        <v>-1081.7462000000005</v>
      </c>
      <c r="O19" s="73">
        <f>K19+Croatia!C19</f>
        <v>5488.7219999999998</v>
      </c>
      <c r="P19" s="74">
        <f>P10+P13+P16</f>
        <v>4406.9757999999993</v>
      </c>
      <c r="Q19" s="111">
        <f>(P19-O19)/O19</f>
        <v>-0.19708525955586756</v>
      </c>
      <c r="R19" s="112">
        <f>(P19-O19)</f>
        <v>-1081.7462000000005</v>
      </c>
    </row>
    <row r="20" spans="1:18" x14ac:dyDescent="0.25">
      <c r="A20" s="14"/>
      <c r="B20" s="15"/>
      <c r="K20" s="16"/>
      <c r="L20" s="16"/>
    </row>
    <row r="21" spans="1:18" s="18" customFormat="1" ht="12.75" x14ac:dyDescent="0.2">
      <c r="A21" s="17"/>
    </row>
    <row r="22" spans="1:18" s="1" customFormat="1" x14ac:dyDescent="0.25">
      <c r="A22" s="19"/>
      <c r="B22" s="7"/>
    </row>
    <row r="23" spans="1:18" s="1" customFormat="1" x14ac:dyDescent="0.25">
      <c r="A23" s="104" t="s">
        <v>61</v>
      </c>
      <c r="B23" s="129" t="s">
        <v>58</v>
      </c>
      <c r="C23" s="130"/>
    </row>
    <row r="24" spans="1:18" s="1" customFormat="1" x14ac:dyDescent="0.25">
      <c r="A24" s="104"/>
      <c r="B24" s="108" t="s">
        <v>41</v>
      </c>
      <c r="C24" s="109" t="s">
        <v>45</v>
      </c>
    </row>
    <row r="25" spans="1:18" s="1" customFormat="1" x14ac:dyDescent="0.25">
      <c r="A25" s="104" t="s">
        <v>3</v>
      </c>
      <c r="B25" s="105">
        <f>O8</f>
        <v>1189.9000000000001</v>
      </c>
      <c r="C25" s="106">
        <f>P8</f>
        <v>1084.4000000000001</v>
      </c>
    </row>
    <row r="26" spans="1:18" s="1" customFormat="1" x14ac:dyDescent="0.25">
      <c r="A26" s="107" t="s">
        <v>8</v>
      </c>
      <c r="B26" s="105">
        <f>O11</f>
        <v>743.85000000000014</v>
      </c>
      <c r="C26" s="106">
        <f>P11</f>
        <v>716.096</v>
      </c>
    </row>
    <row r="27" spans="1:18" s="1" customFormat="1" x14ac:dyDescent="0.25">
      <c r="A27" s="104" t="s">
        <v>59</v>
      </c>
      <c r="B27" s="105">
        <f>O14</f>
        <v>179.3</v>
      </c>
      <c r="C27" s="106">
        <f>P14</f>
        <v>207.3</v>
      </c>
    </row>
    <row r="28" spans="1:18" s="1" customFormat="1" x14ac:dyDescent="0.25">
      <c r="A28" s="104" t="s">
        <v>60</v>
      </c>
      <c r="B28" s="105">
        <f>B25+B26+B27</f>
        <v>2113.0500000000002</v>
      </c>
      <c r="C28" s="106">
        <f>C25+C26+C27</f>
        <v>2007.796</v>
      </c>
    </row>
    <row r="29" spans="1:18" s="1" customFormat="1" x14ac:dyDescent="0.25">
      <c r="A29" s="20"/>
      <c r="B29" s="7"/>
    </row>
    <row r="30" spans="1:18" s="1" customFormat="1" x14ac:dyDescent="0.25">
      <c r="A30" s="19"/>
      <c r="B30" s="12"/>
    </row>
    <row r="31" spans="1:18" s="1" customFormat="1" x14ac:dyDescent="0.25">
      <c r="A31" s="19"/>
      <c r="B31" s="12"/>
    </row>
    <row r="32" spans="1:18" s="1" customFormat="1" x14ac:dyDescent="0.25">
      <c r="A32" s="19"/>
      <c r="B32" s="12"/>
    </row>
    <row r="33" spans="1:4" s="1" customFormat="1" x14ac:dyDescent="0.25">
      <c r="A33" s="7"/>
      <c r="B33" s="7"/>
    </row>
    <row r="34" spans="1:4" x14ac:dyDescent="0.25">
      <c r="A34" s="17"/>
      <c r="B34" s="16"/>
      <c r="C34" s="16"/>
    </row>
    <row r="40" spans="1:4" x14ac:dyDescent="0.25">
      <c r="A40" s="131" t="s">
        <v>64</v>
      </c>
      <c r="B40" s="131"/>
      <c r="C40" s="131"/>
      <c r="D40" s="110"/>
    </row>
    <row r="41" spans="1:4" x14ac:dyDescent="0.25">
      <c r="A41" s="109" t="s">
        <v>63</v>
      </c>
      <c r="B41" s="106" t="s">
        <v>41</v>
      </c>
      <c r="C41" s="106" t="s">
        <v>62</v>
      </c>
    </row>
    <row r="42" spans="1:4" x14ac:dyDescent="0.25">
      <c r="A42" s="109" t="s">
        <v>3</v>
      </c>
      <c r="B42" s="106">
        <f>O10</f>
        <v>3005.8689999999997</v>
      </c>
      <c r="C42" s="106">
        <f>P10</f>
        <v>2412.5549999999998</v>
      </c>
    </row>
    <row r="43" spans="1:4" x14ac:dyDescent="0.25">
      <c r="A43" s="109" t="s">
        <v>8</v>
      </c>
      <c r="B43" s="106">
        <f>O13</f>
        <v>2185.6030000000001</v>
      </c>
      <c r="C43" s="106">
        <f>P13</f>
        <v>1744.6007999999997</v>
      </c>
    </row>
    <row r="44" spans="1:4" x14ac:dyDescent="0.25">
      <c r="A44" s="109" t="s">
        <v>59</v>
      </c>
      <c r="B44" s="106">
        <f>O16</f>
        <v>297.25</v>
      </c>
      <c r="C44" s="106">
        <f>P16</f>
        <v>249.82</v>
      </c>
    </row>
    <row r="45" spans="1:4" x14ac:dyDescent="0.25">
      <c r="A45" s="109" t="s">
        <v>60</v>
      </c>
      <c r="B45" s="106">
        <f>B42+B43+B44</f>
        <v>5488.7219999999998</v>
      </c>
      <c r="C45" s="106">
        <f>C42+C43+C44</f>
        <v>4406.9757999999993</v>
      </c>
    </row>
  </sheetData>
  <mergeCells count="14">
    <mergeCell ref="B23:C23"/>
    <mergeCell ref="A40:C40"/>
    <mergeCell ref="A7:B7"/>
    <mergeCell ref="M5:N6"/>
    <mergeCell ref="C5:D6"/>
    <mergeCell ref="E5:F6"/>
    <mergeCell ref="G5:H6"/>
    <mergeCell ref="I5:J6"/>
    <mergeCell ref="K5:L6"/>
    <mergeCell ref="A2:R3"/>
    <mergeCell ref="O5:P6"/>
    <mergeCell ref="Q5:R6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&amp;LGOL(18)27:11 - DDJ/jk&amp;R&amp;G</oddHeader>
    <oddFooter>&amp;LLast update: &amp;D&amp;RPage 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0"/>
  <sheetViews>
    <sheetView zoomScaleNormal="100" workbookViewId="0">
      <pane xSplit="2" topLeftCell="C1" activePane="topRight" state="frozen"/>
      <selection activeCell="J29" sqref="J29"/>
      <selection pane="topRight" activeCell="J13" sqref="J13"/>
    </sheetView>
  </sheetViews>
  <sheetFormatPr defaultRowHeight="15" x14ac:dyDescent="0.25"/>
  <cols>
    <col min="1" max="18" width="12.7109375" style="21" customWidth="1"/>
    <col min="19" max="16384" width="9.140625" style="21"/>
  </cols>
  <sheetData>
    <row r="2" spans="1:18" x14ac:dyDescent="0.25">
      <c r="A2" s="118" t="s">
        <v>48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</row>
    <row r="3" spans="1:18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5" spans="1:18" x14ac:dyDescent="0.25">
      <c r="A5" s="125" t="s">
        <v>54</v>
      </c>
      <c r="B5" s="154"/>
      <c r="C5" s="119" t="s">
        <v>18</v>
      </c>
      <c r="D5" s="159"/>
      <c r="E5" s="119" t="s">
        <v>56</v>
      </c>
      <c r="F5" s="148"/>
      <c r="G5" s="119" t="s">
        <v>35</v>
      </c>
      <c r="H5" s="148"/>
      <c r="I5" s="119" t="s">
        <v>19</v>
      </c>
      <c r="J5" s="153"/>
      <c r="K5" s="119" t="s">
        <v>20</v>
      </c>
      <c r="L5" s="148"/>
      <c r="M5" s="119" t="s">
        <v>21</v>
      </c>
      <c r="N5" s="148"/>
      <c r="O5" s="136" t="s">
        <v>40</v>
      </c>
      <c r="P5" s="137"/>
      <c r="Q5" s="155" t="s">
        <v>57</v>
      </c>
      <c r="R5" s="156"/>
    </row>
    <row r="6" spans="1:18" x14ac:dyDescent="0.25">
      <c r="A6" s="127" t="s">
        <v>52</v>
      </c>
      <c r="B6" s="151"/>
      <c r="C6" s="160"/>
      <c r="D6" s="161"/>
      <c r="E6" s="149"/>
      <c r="F6" s="150"/>
      <c r="G6" s="149"/>
      <c r="H6" s="150"/>
      <c r="I6" s="149"/>
      <c r="J6" s="149"/>
      <c r="K6" s="149"/>
      <c r="L6" s="150"/>
      <c r="M6" s="149"/>
      <c r="N6" s="150"/>
      <c r="O6" s="138"/>
      <c r="P6" s="139"/>
      <c r="Q6" s="157"/>
      <c r="R6" s="158"/>
    </row>
    <row r="7" spans="1:18" x14ac:dyDescent="0.25">
      <c r="A7" s="132" t="s">
        <v>55</v>
      </c>
      <c r="B7" s="152"/>
      <c r="C7" s="35" t="s">
        <v>41</v>
      </c>
      <c r="D7" s="87" t="s">
        <v>45</v>
      </c>
      <c r="E7" s="43" t="s">
        <v>41</v>
      </c>
      <c r="F7" s="42" t="s">
        <v>45</v>
      </c>
      <c r="G7" s="35" t="s">
        <v>41</v>
      </c>
      <c r="H7" s="87" t="s">
        <v>45</v>
      </c>
      <c r="I7" s="43" t="s">
        <v>41</v>
      </c>
      <c r="J7" s="42" t="s">
        <v>45</v>
      </c>
      <c r="K7" s="35" t="s">
        <v>41</v>
      </c>
      <c r="L7" s="87" t="s">
        <v>45</v>
      </c>
      <c r="M7" s="35" t="s">
        <v>41</v>
      </c>
      <c r="N7" s="87" t="s">
        <v>45</v>
      </c>
      <c r="O7" s="35" t="s">
        <v>41</v>
      </c>
      <c r="P7" s="87" t="s">
        <v>45</v>
      </c>
      <c r="Q7" s="80" t="s">
        <v>41</v>
      </c>
      <c r="R7" s="24" t="s">
        <v>45</v>
      </c>
    </row>
    <row r="8" spans="1:18" x14ac:dyDescent="0.25">
      <c r="A8" s="4" t="s">
        <v>3</v>
      </c>
      <c r="B8" s="5" t="s">
        <v>4</v>
      </c>
      <c r="C8" s="89">
        <v>6.3</v>
      </c>
      <c r="D8" s="90">
        <v>6.4</v>
      </c>
      <c r="E8" s="91">
        <v>1</v>
      </c>
      <c r="F8" s="90">
        <v>0.8</v>
      </c>
      <c r="G8" s="90">
        <v>10</v>
      </c>
      <c r="H8" s="90">
        <v>10</v>
      </c>
      <c r="I8" s="90">
        <v>11.4</v>
      </c>
      <c r="J8" s="91">
        <v>9.5</v>
      </c>
      <c r="K8" s="90">
        <v>217</v>
      </c>
      <c r="L8" s="90">
        <v>208</v>
      </c>
      <c r="M8" s="91">
        <v>85.5</v>
      </c>
      <c r="N8" s="90">
        <v>74.900000000000006</v>
      </c>
      <c r="O8" s="22">
        <v>11</v>
      </c>
      <c r="P8" s="44">
        <v>10</v>
      </c>
      <c r="Q8" s="75"/>
      <c r="R8" s="22"/>
    </row>
    <row r="9" spans="1:18" x14ac:dyDescent="0.25">
      <c r="A9" s="6" t="s">
        <v>5</v>
      </c>
      <c r="B9" s="7" t="s">
        <v>6</v>
      </c>
      <c r="C9" s="92">
        <f>(C10/C8)</f>
        <v>2.2063492063492065</v>
      </c>
      <c r="D9" s="85">
        <f>(D10/D8)</f>
        <v>2.203125</v>
      </c>
      <c r="E9" s="93">
        <f>(E10/E8)</f>
        <v>4</v>
      </c>
      <c r="F9" s="85">
        <v>4</v>
      </c>
      <c r="G9" s="85">
        <f>(G10/G8)</f>
        <v>3.5</v>
      </c>
      <c r="H9" s="85">
        <f>(H10/H8)</f>
        <v>3</v>
      </c>
      <c r="I9" s="85">
        <f>(I10/I8)</f>
        <v>2.7192982456140351</v>
      </c>
      <c r="J9" s="93">
        <v>1.89</v>
      </c>
      <c r="K9" s="85">
        <f>(K10/K8)</f>
        <v>3.5525345622119815</v>
      </c>
      <c r="L9" s="85">
        <v>3</v>
      </c>
      <c r="M9" s="93">
        <f>(M10/M8)</f>
        <v>3.4865497076023395</v>
      </c>
      <c r="N9" s="85">
        <v>3.5</v>
      </c>
      <c r="O9" s="23">
        <f>(O10/O8)</f>
        <v>1.5454545454545454</v>
      </c>
      <c r="P9" s="45">
        <f>P10/P8</f>
        <v>1.8</v>
      </c>
      <c r="Q9" s="78"/>
      <c r="R9" s="23"/>
    </row>
    <row r="10" spans="1:18" x14ac:dyDescent="0.25">
      <c r="A10" s="8"/>
      <c r="B10" s="9" t="s">
        <v>7</v>
      </c>
      <c r="C10" s="94">
        <v>13.9</v>
      </c>
      <c r="D10" s="86">
        <v>14.1</v>
      </c>
      <c r="E10" s="95">
        <v>4</v>
      </c>
      <c r="F10" s="86">
        <f>F8*F9</f>
        <v>3.2</v>
      </c>
      <c r="G10" s="86">
        <v>35</v>
      </c>
      <c r="H10" s="86">
        <v>30</v>
      </c>
      <c r="I10" s="86">
        <v>31</v>
      </c>
      <c r="J10" s="95">
        <f>J8*J9</f>
        <v>17.954999999999998</v>
      </c>
      <c r="K10" s="86">
        <v>770.9</v>
      </c>
      <c r="L10" s="86">
        <f>L8*L9</f>
        <v>624</v>
      </c>
      <c r="M10" s="95">
        <v>298.10000000000002</v>
      </c>
      <c r="N10" s="86">
        <v>262.2</v>
      </c>
      <c r="O10" s="24">
        <v>17</v>
      </c>
      <c r="P10" s="41">
        <v>18</v>
      </c>
      <c r="Q10" s="80"/>
      <c r="R10" s="24"/>
    </row>
    <row r="11" spans="1:18" x14ac:dyDescent="0.25">
      <c r="A11" s="4" t="s">
        <v>8</v>
      </c>
      <c r="B11" s="5" t="s">
        <v>4</v>
      </c>
      <c r="C11" s="92">
        <v>10.5</v>
      </c>
      <c r="D11" s="85">
        <v>7.9</v>
      </c>
      <c r="E11" s="93">
        <v>1</v>
      </c>
      <c r="F11" s="85">
        <v>1</v>
      </c>
      <c r="G11" s="85">
        <v>11</v>
      </c>
      <c r="H11" s="85">
        <v>25</v>
      </c>
      <c r="I11" s="85">
        <v>22.6</v>
      </c>
      <c r="J11" s="93">
        <v>20.3</v>
      </c>
      <c r="K11" s="85">
        <v>78</v>
      </c>
      <c r="L11" s="85">
        <v>74</v>
      </c>
      <c r="M11" s="93">
        <v>46.4</v>
      </c>
      <c r="N11" s="85">
        <v>50</v>
      </c>
      <c r="O11" s="23">
        <v>6</v>
      </c>
      <c r="P11" s="45">
        <v>5</v>
      </c>
      <c r="Q11" s="75"/>
      <c r="R11" s="22"/>
    </row>
    <row r="12" spans="1:18" x14ac:dyDescent="0.25">
      <c r="A12" s="6" t="s">
        <v>9</v>
      </c>
      <c r="B12" s="7" t="s">
        <v>6</v>
      </c>
      <c r="C12" s="92">
        <f>(C13/C11)</f>
        <v>2.0761904761904764</v>
      </c>
      <c r="D12" s="85">
        <f>(D13/D11)</f>
        <v>2.1012658227848102</v>
      </c>
      <c r="E12" s="93">
        <f>(E13/E11)</f>
        <v>4</v>
      </c>
      <c r="F12" s="85">
        <v>4</v>
      </c>
      <c r="G12" s="85">
        <f>(G13/G11)</f>
        <v>4.2727272727272725</v>
      </c>
      <c r="H12" s="85">
        <f>(H13/H11)</f>
        <v>3.6</v>
      </c>
      <c r="I12" s="85">
        <f>(I13/I11)</f>
        <v>2.6548672566371678</v>
      </c>
      <c r="J12" s="93">
        <v>1.9</v>
      </c>
      <c r="K12" s="85">
        <f>(K13/K11)</f>
        <v>2.5474358974358973</v>
      </c>
      <c r="L12" s="85">
        <v>2.5</v>
      </c>
      <c r="M12" s="93">
        <f>(M13/M11)</f>
        <v>4.0689655172413799</v>
      </c>
      <c r="N12" s="85">
        <v>4.343</v>
      </c>
      <c r="O12" s="23">
        <f>(O13/O11)</f>
        <v>2.1666666666666665</v>
      </c>
      <c r="P12" s="45">
        <f>P13/P11</f>
        <v>2.4</v>
      </c>
      <c r="Q12" s="78"/>
      <c r="R12" s="23"/>
    </row>
    <row r="13" spans="1:18" x14ac:dyDescent="0.25">
      <c r="A13" s="10"/>
      <c r="B13" s="9" t="s">
        <v>7</v>
      </c>
      <c r="C13" s="94">
        <v>21.8</v>
      </c>
      <c r="D13" s="86">
        <v>16.600000000000001</v>
      </c>
      <c r="E13" s="95">
        <v>4</v>
      </c>
      <c r="F13" s="86">
        <f>F11*F12</f>
        <v>4</v>
      </c>
      <c r="G13" s="86">
        <v>47</v>
      </c>
      <c r="H13" s="86">
        <v>90</v>
      </c>
      <c r="I13" s="86">
        <v>60</v>
      </c>
      <c r="J13" s="95">
        <f>J11*J12+J16</f>
        <v>38.57</v>
      </c>
      <c r="K13" s="86">
        <v>198.7</v>
      </c>
      <c r="L13" s="86">
        <f>L11*L12</f>
        <v>185</v>
      </c>
      <c r="M13" s="95">
        <v>188.8</v>
      </c>
      <c r="N13" s="86">
        <v>4.3</v>
      </c>
      <c r="O13" s="24">
        <v>13</v>
      </c>
      <c r="P13" s="41">
        <v>12</v>
      </c>
      <c r="Q13" s="80"/>
      <c r="R13" s="24"/>
    </row>
    <row r="14" spans="1:18" x14ac:dyDescent="0.25">
      <c r="A14" s="4" t="s">
        <v>10</v>
      </c>
      <c r="B14" s="5" t="s">
        <v>4</v>
      </c>
      <c r="C14" s="92">
        <v>1</v>
      </c>
      <c r="D14" s="85">
        <v>1</v>
      </c>
      <c r="E14" s="93"/>
      <c r="F14" s="85"/>
      <c r="G14" s="85">
        <v>0.5</v>
      </c>
      <c r="H14" s="85">
        <v>0.5</v>
      </c>
      <c r="I14" s="85"/>
      <c r="J14" s="93"/>
      <c r="K14" s="85">
        <v>5</v>
      </c>
      <c r="L14" s="85">
        <v>5</v>
      </c>
      <c r="M14" s="93">
        <v>29</v>
      </c>
      <c r="N14" s="85">
        <v>29</v>
      </c>
      <c r="O14" s="62"/>
      <c r="P14" s="61"/>
      <c r="Q14" s="75"/>
      <c r="R14" s="22"/>
    </row>
    <row r="15" spans="1:18" x14ac:dyDescent="0.25">
      <c r="A15" s="6" t="s">
        <v>11</v>
      </c>
      <c r="B15" s="7" t="s">
        <v>6</v>
      </c>
      <c r="C15" s="92">
        <f>(C16/C14)</f>
        <v>2.1</v>
      </c>
      <c r="D15" s="85">
        <f>(D16/D14)</f>
        <v>2.5</v>
      </c>
      <c r="E15" s="93"/>
      <c r="F15" s="85"/>
      <c r="G15" s="85">
        <f>(G16/G14)</f>
        <v>2</v>
      </c>
      <c r="H15" s="85">
        <f>(H16/H14)</f>
        <v>2</v>
      </c>
      <c r="I15" s="85"/>
      <c r="J15" s="93"/>
      <c r="K15" s="85">
        <f>(K16/K14)</f>
        <v>2.52</v>
      </c>
      <c r="L15" s="85">
        <v>2.5</v>
      </c>
      <c r="M15" s="93">
        <f>(M16/M14)</f>
        <v>1.8206896551724137</v>
      </c>
      <c r="N15" s="85">
        <v>2.2000000000000002</v>
      </c>
      <c r="O15" s="62"/>
      <c r="P15" s="61"/>
      <c r="Q15" s="78"/>
      <c r="R15" s="23"/>
    </row>
    <row r="16" spans="1:18" x14ac:dyDescent="0.25">
      <c r="A16" s="10"/>
      <c r="B16" s="9" t="s">
        <v>7</v>
      </c>
      <c r="C16" s="94">
        <v>2.1</v>
      </c>
      <c r="D16" s="86">
        <v>2.5</v>
      </c>
      <c r="E16" s="95"/>
      <c r="F16" s="86"/>
      <c r="G16" s="86">
        <v>1</v>
      </c>
      <c r="H16" s="86">
        <v>1</v>
      </c>
      <c r="I16" s="86"/>
      <c r="J16" s="95"/>
      <c r="K16" s="86">
        <v>12.6</v>
      </c>
      <c r="L16" s="86">
        <f>L14*L15</f>
        <v>12.5</v>
      </c>
      <c r="M16" s="95">
        <v>52.8</v>
      </c>
      <c r="N16" s="86">
        <v>63.8</v>
      </c>
      <c r="O16" s="64"/>
      <c r="P16" s="63"/>
      <c r="Q16" s="80"/>
      <c r="R16" s="24"/>
    </row>
    <row r="17" spans="1:18" s="33" customFormat="1" x14ac:dyDescent="0.25">
      <c r="A17" s="4" t="s">
        <v>12</v>
      </c>
      <c r="B17" s="11" t="s">
        <v>4</v>
      </c>
      <c r="C17" s="27">
        <f>C8+C11+C14</f>
        <v>17.8</v>
      </c>
      <c r="D17" s="83">
        <f>D8+D11+D14</f>
        <v>15.3</v>
      </c>
      <c r="E17" s="96">
        <f>E14+E11+E8+E38</f>
        <v>2</v>
      </c>
      <c r="F17" s="83">
        <f>F8+F11+F14</f>
        <v>1.8</v>
      </c>
      <c r="G17" s="83">
        <f>G14+G11+G8+H38</f>
        <v>21.5</v>
      </c>
      <c r="H17" s="83">
        <f>H8+H11+H14</f>
        <v>35.5</v>
      </c>
      <c r="I17" s="83">
        <f>I14+I11+I8</f>
        <v>34</v>
      </c>
      <c r="J17" s="96">
        <f>J8+J11+J14</f>
        <v>29.8</v>
      </c>
      <c r="K17" s="83">
        <f>K14+K11+K8</f>
        <v>300</v>
      </c>
      <c r="L17" s="83">
        <v>287</v>
      </c>
      <c r="M17" s="96">
        <f>M14+M11+M8</f>
        <v>160.9</v>
      </c>
      <c r="N17" s="83">
        <v>153.9</v>
      </c>
      <c r="O17" s="96">
        <f>O14+O11+O8+P38</f>
        <v>17</v>
      </c>
      <c r="P17" s="83">
        <f>P8+P11</f>
        <v>15</v>
      </c>
      <c r="Q17" s="26"/>
      <c r="R17" s="27"/>
    </row>
    <row r="18" spans="1:18" s="33" customFormat="1" x14ac:dyDescent="0.25">
      <c r="A18" s="6"/>
      <c r="B18" s="12" t="s">
        <v>6</v>
      </c>
      <c r="C18" s="27">
        <f>C19/C17</f>
        <v>2.1235955056179776</v>
      </c>
      <c r="D18" s="83">
        <f>D19/D17</f>
        <v>2.1699346405228761</v>
      </c>
      <c r="E18" s="96">
        <f>(E19/E17)</f>
        <v>4</v>
      </c>
      <c r="F18" s="83">
        <f>F19/F17</f>
        <v>4</v>
      </c>
      <c r="G18" s="83">
        <f>(G19/G17)</f>
        <v>3.86046511627907</v>
      </c>
      <c r="H18" s="83">
        <f>(H19/H17)</f>
        <v>3.408450704225352</v>
      </c>
      <c r="I18" s="83">
        <f>(I19/I17)</f>
        <v>2.6764705882352939</v>
      </c>
      <c r="J18" s="96">
        <f>J19/J17</f>
        <v>1.8968120805369126</v>
      </c>
      <c r="K18" s="83">
        <f>(K19/K17)</f>
        <v>3.2739999999999996</v>
      </c>
      <c r="L18" s="83">
        <f>L19/L17</f>
        <v>2.8623693379790942</v>
      </c>
      <c r="M18" s="96">
        <f>(M19/M17)</f>
        <v>3.3542573026724676</v>
      </c>
      <c r="N18" s="83">
        <f>(N19/N17)</f>
        <v>3.5152696556205325</v>
      </c>
      <c r="O18" s="96">
        <f>(O19/O17)</f>
        <v>1.7647058823529411</v>
      </c>
      <c r="P18" s="83">
        <f>P19/P17</f>
        <v>2</v>
      </c>
      <c r="Q18" s="26"/>
      <c r="R18" s="27"/>
    </row>
    <row r="19" spans="1:18" s="33" customFormat="1" x14ac:dyDescent="0.25">
      <c r="A19" s="8"/>
      <c r="B19" s="13" t="s">
        <v>7</v>
      </c>
      <c r="C19" s="29">
        <f>C10+C13+C16</f>
        <v>37.800000000000004</v>
      </c>
      <c r="D19" s="84">
        <f>D10+D13+D16</f>
        <v>33.200000000000003</v>
      </c>
      <c r="E19" s="97">
        <f>E16+E13+E10+F40</f>
        <v>8</v>
      </c>
      <c r="F19" s="84">
        <f>F10+F13+F16</f>
        <v>7.2</v>
      </c>
      <c r="G19" s="84">
        <f>G16+G13+G10+H40</f>
        <v>83</v>
      </c>
      <c r="H19" s="84">
        <f>H10+H13+H16</f>
        <v>121</v>
      </c>
      <c r="I19" s="84">
        <f>I16+I13+I10</f>
        <v>91</v>
      </c>
      <c r="J19" s="97">
        <f>J10+J13+J16</f>
        <v>56.524999999999999</v>
      </c>
      <c r="K19" s="84">
        <f>K16+K13+K10</f>
        <v>982.19999999999993</v>
      </c>
      <c r="L19" s="84">
        <f>L10+L13+L16</f>
        <v>821.5</v>
      </c>
      <c r="M19" s="97">
        <f>M16+M13+M10</f>
        <v>539.70000000000005</v>
      </c>
      <c r="N19" s="84">
        <v>541</v>
      </c>
      <c r="O19" s="97">
        <f>O16+O13+O10+P40</f>
        <v>30</v>
      </c>
      <c r="P19" s="84">
        <f>P10+P13</f>
        <v>30</v>
      </c>
      <c r="Q19" s="28"/>
      <c r="R19" s="29"/>
    </row>
    <row r="20" spans="1:18" x14ac:dyDescent="0.25">
      <c r="A20" s="14"/>
      <c r="B20" s="15"/>
      <c r="C20" s="15"/>
    </row>
    <row r="21" spans="1:18" x14ac:dyDescent="0.25">
      <c r="A21" s="125" t="s">
        <v>0</v>
      </c>
      <c r="B21" s="126"/>
      <c r="C21" s="119" t="s">
        <v>22</v>
      </c>
      <c r="D21" s="159"/>
      <c r="E21" s="119" t="s">
        <v>23</v>
      </c>
      <c r="F21" s="140"/>
      <c r="G21" s="119" t="s">
        <v>49</v>
      </c>
      <c r="H21" s="140"/>
      <c r="I21" s="119" t="s">
        <v>24</v>
      </c>
      <c r="J21" s="153"/>
      <c r="K21" s="119" t="s">
        <v>36</v>
      </c>
      <c r="L21" s="148"/>
      <c r="M21" s="119" t="s">
        <v>25</v>
      </c>
      <c r="N21" s="140"/>
      <c r="O21" s="143" t="s">
        <v>13</v>
      </c>
      <c r="P21" s="144"/>
      <c r="Q21" s="134" t="s">
        <v>14</v>
      </c>
      <c r="R21" s="145"/>
    </row>
    <row r="22" spans="1:18" x14ac:dyDescent="0.25">
      <c r="A22" s="127" t="s">
        <v>26</v>
      </c>
      <c r="B22" s="151"/>
      <c r="C22" s="160"/>
      <c r="D22" s="161"/>
      <c r="E22" s="141"/>
      <c r="F22" s="142"/>
      <c r="G22" s="141"/>
      <c r="H22" s="142"/>
      <c r="I22" s="149"/>
      <c r="J22" s="149"/>
      <c r="K22" s="149"/>
      <c r="L22" s="150"/>
      <c r="M22" s="141"/>
      <c r="N22" s="142"/>
      <c r="O22" s="141"/>
      <c r="P22" s="141"/>
      <c r="Q22" s="146"/>
      <c r="R22" s="147"/>
    </row>
    <row r="23" spans="1:18" x14ac:dyDescent="0.25">
      <c r="A23" s="132" t="s">
        <v>2</v>
      </c>
      <c r="B23" s="133"/>
      <c r="C23" s="98" t="s">
        <v>41</v>
      </c>
      <c r="D23" s="87" t="s">
        <v>45</v>
      </c>
      <c r="E23" s="35" t="s">
        <v>41</v>
      </c>
      <c r="F23" s="35" t="s">
        <v>45</v>
      </c>
      <c r="G23" s="35" t="s">
        <v>41</v>
      </c>
      <c r="H23" s="35" t="s">
        <v>45</v>
      </c>
      <c r="I23" s="35" t="s">
        <v>41</v>
      </c>
      <c r="J23" s="35" t="s">
        <v>45</v>
      </c>
      <c r="K23" s="35" t="s">
        <v>41</v>
      </c>
      <c r="L23" s="35" t="s">
        <v>45</v>
      </c>
      <c r="M23" s="35" t="s">
        <v>41</v>
      </c>
      <c r="N23" s="35" t="s">
        <v>45</v>
      </c>
      <c r="O23" s="35" t="s">
        <v>41</v>
      </c>
      <c r="P23" s="35" t="s">
        <v>45</v>
      </c>
      <c r="Q23" s="37" t="s">
        <v>41</v>
      </c>
      <c r="R23" s="34" t="s">
        <v>45</v>
      </c>
    </row>
    <row r="24" spans="1:18" x14ac:dyDescent="0.25">
      <c r="A24" s="4" t="s">
        <v>3</v>
      </c>
      <c r="B24" s="5" t="s">
        <v>4</v>
      </c>
      <c r="C24" s="75">
        <v>0.7</v>
      </c>
      <c r="D24" s="23">
        <v>0.7</v>
      </c>
      <c r="E24" s="23">
        <v>11</v>
      </c>
      <c r="F24" s="23">
        <v>10</v>
      </c>
      <c r="G24" s="44"/>
      <c r="H24" s="44"/>
      <c r="I24" s="90">
        <v>160.69999999999999</v>
      </c>
      <c r="J24" s="90">
        <v>160.69999999999999</v>
      </c>
      <c r="K24" s="90">
        <v>160.69999999999999</v>
      </c>
      <c r="L24" s="90">
        <v>160</v>
      </c>
      <c r="M24" s="44">
        <v>27.5</v>
      </c>
      <c r="N24" s="44">
        <v>22.4</v>
      </c>
      <c r="O24" s="22">
        <v>40</v>
      </c>
      <c r="P24" s="44">
        <v>32</v>
      </c>
      <c r="Q24" s="46">
        <f>C8+E8+G8+I8+K8+M8+O8+C24+E24+G24+I24+K24+M24+O24</f>
        <v>742.8</v>
      </c>
      <c r="R24" s="25">
        <f>D8+F8+H8+J8+L8+N8+P8+D24+F24+H24+J24+L24+N24+P24</f>
        <v>705.4</v>
      </c>
    </row>
    <row r="25" spans="1:18" x14ac:dyDescent="0.25">
      <c r="A25" s="6" t="s">
        <v>5</v>
      </c>
      <c r="B25" s="7" t="s">
        <v>6</v>
      </c>
      <c r="C25" s="78">
        <f>(C26/C24)</f>
        <v>3.97</v>
      </c>
      <c r="D25" s="23">
        <v>4</v>
      </c>
      <c r="E25" s="39">
        <f>(E26/E24)</f>
        <v>2.9090909090909092</v>
      </c>
      <c r="F25" s="23">
        <f>(F26/F24)</f>
        <v>2.85</v>
      </c>
      <c r="G25" s="45"/>
      <c r="H25" s="45"/>
      <c r="I25" s="85">
        <f>(I26/I24)</f>
        <v>1.1655258245177351</v>
      </c>
      <c r="J25" s="85">
        <f>(J26/J24)</f>
        <v>1.1655258245177351</v>
      </c>
      <c r="K25" s="85">
        <v>1.2</v>
      </c>
      <c r="L25" s="85">
        <v>1.7</v>
      </c>
      <c r="M25" s="45">
        <f>(M26/M24)</f>
        <v>3.5</v>
      </c>
      <c r="N25" s="45">
        <f>(N26/N24)</f>
        <v>3.4821428571428572</v>
      </c>
      <c r="O25" s="23">
        <f>(O26/O24)</f>
        <v>4.875</v>
      </c>
      <c r="P25" s="45">
        <v>3</v>
      </c>
      <c r="Q25" s="47">
        <f>(Q26/Q24)</f>
        <v>2.5256717824448036</v>
      </c>
      <c r="R25" s="27">
        <f>R26/R24</f>
        <v>2.3164941876949245</v>
      </c>
    </row>
    <row r="26" spans="1:18" x14ac:dyDescent="0.25">
      <c r="A26" s="8"/>
      <c r="B26" s="9" t="s">
        <v>7</v>
      </c>
      <c r="C26" s="80">
        <v>2.7789999999999999</v>
      </c>
      <c r="D26" s="24">
        <f>D24*D25</f>
        <v>2.8</v>
      </c>
      <c r="E26" s="24">
        <v>32</v>
      </c>
      <c r="F26" s="24">
        <v>28.5</v>
      </c>
      <c r="G26" s="41"/>
      <c r="H26" s="41"/>
      <c r="I26" s="86">
        <v>187.3</v>
      </c>
      <c r="J26" s="86">
        <v>187.3</v>
      </c>
      <c r="K26" s="86">
        <f>K24*K25</f>
        <v>192.83999999999997</v>
      </c>
      <c r="L26" s="86">
        <f>L24*L25</f>
        <v>272</v>
      </c>
      <c r="M26" s="41">
        <v>96.25</v>
      </c>
      <c r="N26" s="41">
        <v>78</v>
      </c>
      <c r="O26" s="24">
        <v>195</v>
      </c>
      <c r="P26" s="41">
        <f>P24*P25</f>
        <v>96</v>
      </c>
      <c r="Q26" s="48">
        <f>C10+E10+G10+I10+K10+M10+O10+C26+E26+G26+I26+K26+M26+O26</f>
        <v>1876.069</v>
      </c>
      <c r="R26" s="29">
        <f>P26+N26+L26+J26+H26+F26+D26+P10+N10+L10+J10+H10+F10+D10</f>
        <v>1634.0549999999998</v>
      </c>
    </row>
    <row r="27" spans="1:18" x14ac:dyDescent="0.25">
      <c r="A27" s="4" t="s">
        <v>8</v>
      </c>
      <c r="B27" s="5" t="s">
        <v>4</v>
      </c>
      <c r="C27" s="78">
        <v>12.95</v>
      </c>
      <c r="D27" s="23">
        <v>7.7960000000000003</v>
      </c>
      <c r="E27" s="23">
        <v>53</v>
      </c>
      <c r="F27" s="23">
        <v>51.1</v>
      </c>
      <c r="G27" s="45"/>
      <c r="H27" s="45"/>
      <c r="I27" s="85">
        <v>44.5</v>
      </c>
      <c r="J27" s="85">
        <v>44.5</v>
      </c>
      <c r="K27" s="85">
        <v>44.5</v>
      </c>
      <c r="L27" s="85">
        <v>44.5</v>
      </c>
      <c r="M27" s="45">
        <v>27.5</v>
      </c>
      <c r="N27" s="45">
        <v>30.3</v>
      </c>
      <c r="O27" s="23">
        <v>193</v>
      </c>
      <c r="P27" s="45">
        <v>168</v>
      </c>
      <c r="Q27" s="47">
        <f>C11+E11+G11+I11+K11+M11+O11+C27+E27+G27+I27+K27+M27+O27</f>
        <v>550.95000000000005</v>
      </c>
      <c r="R27" s="27">
        <f>D11+F11+H11+J11+L11+N11+P11+D27+F27+H27+J27+L27+N27+P27</f>
        <v>529.39599999999996</v>
      </c>
    </row>
    <row r="28" spans="1:18" x14ac:dyDescent="0.25">
      <c r="A28" s="6" t="s">
        <v>9</v>
      </c>
      <c r="B28" s="7" t="s">
        <v>6</v>
      </c>
      <c r="C28" s="78">
        <f>(C29/C27)</f>
        <v>4.7840154440154441</v>
      </c>
      <c r="D28" s="23">
        <v>4.8</v>
      </c>
      <c r="E28" s="39">
        <f>(E29/E27)</f>
        <v>1.8301886792452831</v>
      </c>
      <c r="F28" s="23">
        <f>(F29/F27)</f>
        <v>1.8160469667318981</v>
      </c>
      <c r="G28" s="45"/>
      <c r="H28" s="45"/>
      <c r="I28" s="85">
        <f>(I29/I27)</f>
        <v>1.1325842696629214</v>
      </c>
      <c r="J28" s="85">
        <f>(J29/J27)</f>
        <v>1.1325842696629214</v>
      </c>
      <c r="K28" s="85">
        <v>1.2</v>
      </c>
      <c r="L28" s="85">
        <v>1.2</v>
      </c>
      <c r="M28" s="45">
        <f>(M29/M27)</f>
        <v>3.5</v>
      </c>
      <c r="N28" s="45">
        <f>(N29/N27)</f>
        <v>3.5643564356435644</v>
      </c>
      <c r="O28" s="23">
        <f>(O29/O27)</f>
        <v>4.0414507772020727</v>
      </c>
      <c r="P28" s="45">
        <v>3.5</v>
      </c>
      <c r="Q28" s="47">
        <f>(Q29/Q27)</f>
        <v>3.0353081041836822</v>
      </c>
      <c r="R28" s="27">
        <f>R29/R27</f>
        <v>2.4187768702445807</v>
      </c>
    </row>
    <row r="29" spans="1:18" x14ac:dyDescent="0.25">
      <c r="A29" s="10"/>
      <c r="B29" s="9" t="s">
        <v>7</v>
      </c>
      <c r="C29" s="80">
        <v>61.953000000000003</v>
      </c>
      <c r="D29" s="24">
        <f>D27*D28</f>
        <v>37.4208</v>
      </c>
      <c r="E29" s="24">
        <v>97</v>
      </c>
      <c r="F29" s="24">
        <v>92.8</v>
      </c>
      <c r="G29" s="41"/>
      <c r="H29" s="41"/>
      <c r="I29" s="86">
        <v>50.4</v>
      </c>
      <c r="J29" s="86">
        <v>50.4</v>
      </c>
      <c r="K29" s="86">
        <f>K27*K28</f>
        <v>53.4</v>
      </c>
      <c r="L29" s="86">
        <f>L27*L28</f>
        <v>53.4</v>
      </c>
      <c r="M29" s="41">
        <v>96.25</v>
      </c>
      <c r="N29" s="41">
        <v>108</v>
      </c>
      <c r="O29" s="24">
        <v>780</v>
      </c>
      <c r="P29" s="41">
        <f>P27*P28</f>
        <v>588</v>
      </c>
      <c r="Q29" s="48">
        <f>C13+E13+G13+I13+K13+M13+O13+C29+E29+G29+I29+K29+M29+O29</f>
        <v>1672.3029999999999</v>
      </c>
      <c r="R29" s="29">
        <f>P29+N29+L29+J29+H29+F29+D29+P13+N13+L13+J13+H13+F13+D13</f>
        <v>1280.4907999999998</v>
      </c>
    </row>
    <row r="30" spans="1:18" x14ac:dyDescent="0.25">
      <c r="A30" s="4" t="s">
        <v>10</v>
      </c>
      <c r="B30" s="5" t="s">
        <v>4</v>
      </c>
      <c r="C30" s="78"/>
      <c r="D30" s="23"/>
      <c r="E30" s="23">
        <v>2</v>
      </c>
      <c r="F30" s="23">
        <v>2</v>
      </c>
      <c r="G30" s="45"/>
      <c r="H30" s="45"/>
      <c r="I30" s="85">
        <v>3.5</v>
      </c>
      <c r="J30" s="85">
        <v>3.5</v>
      </c>
      <c r="K30" s="85">
        <v>3.5</v>
      </c>
      <c r="L30" s="85">
        <v>3.5</v>
      </c>
      <c r="M30" s="45"/>
      <c r="N30" s="45"/>
      <c r="O30" s="23"/>
      <c r="P30" s="45"/>
      <c r="Q30" s="47">
        <f>C14+E14+G14+I14+K14+M14+O14+C30+E30+G30+I30+K30+M30+O30</f>
        <v>44.5</v>
      </c>
      <c r="R30" s="27">
        <f>D14+F14+H14+J14+L14+N14+P14+D30+F30+H30+J30+L30+N30+P30</f>
        <v>44.5</v>
      </c>
    </row>
    <row r="31" spans="1:18" x14ac:dyDescent="0.25">
      <c r="A31" s="6" t="s">
        <v>11</v>
      </c>
      <c r="B31" s="7" t="s">
        <v>6</v>
      </c>
      <c r="C31" s="78"/>
      <c r="D31" s="23"/>
      <c r="E31" s="39">
        <f>(E32/E30)</f>
        <v>0.5</v>
      </c>
      <c r="F31" s="23">
        <f>(F32/F30)</f>
        <v>0.5</v>
      </c>
      <c r="G31" s="45"/>
      <c r="H31" s="45"/>
      <c r="I31" s="85">
        <f>(I32/I30)</f>
        <v>0.74285714285714288</v>
      </c>
      <c r="J31" s="85">
        <f>(J32/J30)</f>
        <v>0.74285714285714288</v>
      </c>
      <c r="K31" s="85">
        <v>0.7</v>
      </c>
      <c r="L31" s="85">
        <v>0.7</v>
      </c>
      <c r="M31" s="45"/>
      <c r="N31" s="45"/>
      <c r="O31" s="23"/>
      <c r="P31" s="45"/>
      <c r="Q31" s="47">
        <f>(Q32/Q30)</f>
        <v>1.6752808988764045</v>
      </c>
      <c r="R31" s="27">
        <f>R32/R30</f>
        <v>1.9292134831460672</v>
      </c>
    </row>
    <row r="32" spans="1:18" x14ac:dyDescent="0.25">
      <c r="A32" s="10"/>
      <c r="B32" s="9" t="s">
        <v>7</v>
      </c>
      <c r="C32" s="80"/>
      <c r="D32" s="24"/>
      <c r="E32" s="24">
        <v>1</v>
      </c>
      <c r="F32" s="24">
        <v>1</v>
      </c>
      <c r="G32" s="41"/>
      <c r="H32" s="41"/>
      <c r="I32" s="86">
        <v>2.6</v>
      </c>
      <c r="J32" s="86">
        <v>2.6</v>
      </c>
      <c r="K32" s="86">
        <f>K30*K31</f>
        <v>2.4499999999999997</v>
      </c>
      <c r="L32" s="86">
        <f>L30*L31</f>
        <v>2.4499999999999997</v>
      </c>
      <c r="M32" s="41"/>
      <c r="N32" s="41"/>
      <c r="O32" s="24"/>
      <c r="P32" s="41"/>
      <c r="Q32" s="48">
        <f>C16+E16+G16+I16+K16+M16+O16+C32+E32+G32+I32+K32+M32+O32</f>
        <v>74.55</v>
      </c>
      <c r="R32" s="29">
        <f>P32+N32+L32+J32+H32+F32+D32+P16+N16+L16+J16+H16+F16+D16</f>
        <v>85.85</v>
      </c>
    </row>
    <row r="33" spans="1:18" s="33" customFormat="1" x14ac:dyDescent="0.25">
      <c r="A33" s="4" t="s">
        <v>12</v>
      </c>
      <c r="B33" s="11" t="s">
        <v>4</v>
      </c>
      <c r="C33" s="26">
        <f>C30+C27+C24</f>
        <v>13.649999999999999</v>
      </c>
      <c r="D33" s="27">
        <f>D24+D27</f>
        <v>8.4960000000000004</v>
      </c>
      <c r="E33" s="27">
        <f>E30+E27+E24</f>
        <v>66</v>
      </c>
      <c r="F33" s="27">
        <f>F24+F27+F30</f>
        <v>63.1</v>
      </c>
      <c r="G33" s="47"/>
      <c r="H33" s="47"/>
      <c r="I33" s="83">
        <f xml:space="preserve"> I30+I27+I24</f>
        <v>208.7</v>
      </c>
      <c r="J33" s="83">
        <f>J24+J27+J30</f>
        <v>208.7</v>
      </c>
      <c r="K33" s="83">
        <f>K30+K27+K24+L38</f>
        <v>208.7</v>
      </c>
      <c r="L33" s="83">
        <f>L24+L27+L30</f>
        <v>208</v>
      </c>
      <c r="M33" s="47">
        <f>M30+M27+M24+N39</f>
        <v>55</v>
      </c>
      <c r="N33" s="47">
        <f>(N24+N27+N30)</f>
        <v>52.7</v>
      </c>
      <c r="O33" s="27">
        <f>O30+O27+O24</f>
        <v>233</v>
      </c>
      <c r="P33" s="47">
        <f>P24+P27</f>
        <v>200</v>
      </c>
      <c r="Q33" s="47">
        <f>Q24+Q27+Q30</f>
        <v>1338.25</v>
      </c>
      <c r="R33" s="27">
        <f>R24+R27+R30</f>
        <v>1279.2959999999998</v>
      </c>
    </row>
    <row r="34" spans="1:18" s="33" customFormat="1" x14ac:dyDescent="0.25">
      <c r="A34" s="6"/>
      <c r="B34" s="12" t="s">
        <v>6</v>
      </c>
      <c r="C34" s="26">
        <f>(C35/C33)</f>
        <v>6.6080586080586086</v>
      </c>
      <c r="D34" s="27">
        <f>(D35/D33)</f>
        <v>4.734086629001883</v>
      </c>
      <c r="E34" s="30">
        <f>(E35/E33)</f>
        <v>1.9696969696969697</v>
      </c>
      <c r="F34" s="27">
        <f>(F35/F33)</f>
        <v>1.9381933438985737</v>
      </c>
      <c r="G34" s="47"/>
      <c r="H34" s="47"/>
      <c r="I34" s="83">
        <f>(I35/I33)</f>
        <v>1.1514135122184956</v>
      </c>
      <c r="J34" s="83">
        <f>(J35/J33)</f>
        <v>1.1514135122184956</v>
      </c>
      <c r="K34" s="83">
        <f>(K35/K33)</f>
        <v>1.1916147580258745</v>
      </c>
      <c r="L34" s="83">
        <f>L35/L33</f>
        <v>1.5762019230769229</v>
      </c>
      <c r="M34" s="47">
        <f>(M35/M33)</f>
        <v>3.5</v>
      </c>
      <c r="N34" s="47">
        <f>(N35/N33)</f>
        <v>3.5294117647058822</v>
      </c>
      <c r="O34" s="27">
        <f>(O35/O33)</f>
        <v>4.1845493562231759</v>
      </c>
      <c r="P34" s="47">
        <f>P35/P33</f>
        <v>3.42</v>
      </c>
      <c r="Q34" s="47">
        <f>(Q35/Q33)</f>
        <v>2.707208668036615</v>
      </c>
      <c r="R34" s="27">
        <f>R35/R33</f>
        <v>2.3453491607884338</v>
      </c>
    </row>
    <row r="35" spans="1:18" s="33" customFormat="1" x14ac:dyDescent="0.25">
      <c r="A35" s="8"/>
      <c r="B35" s="13" t="s">
        <v>7</v>
      </c>
      <c r="C35" s="28">
        <v>90.2</v>
      </c>
      <c r="D35" s="29">
        <f>D26+D29</f>
        <v>40.220799999999997</v>
      </c>
      <c r="E35" s="29">
        <f>E32+E29+E26</f>
        <v>130</v>
      </c>
      <c r="F35" s="29">
        <f>F26+F29+F32</f>
        <v>122.3</v>
      </c>
      <c r="G35" s="48"/>
      <c r="H35" s="48"/>
      <c r="I35" s="84">
        <f xml:space="preserve"> I32+I29+I26</f>
        <v>240.3</v>
      </c>
      <c r="J35" s="84">
        <f>J26+J29+J32</f>
        <v>240.3</v>
      </c>
      <c r="K35" s="84">
        <f>K26+K29+K32</f>
        <v>248.68999999999997</v>
      </c>
      <c r="L35" s="84">
        <f>L26+L29+L32</f>
        <v>327.84999999999997</v>
      </c>
      <c r="M35" s="48">
        <f>M32+M29+M26+N41</f>
        <v>192.5</v>
      </c>
      <c r="N35" s="48">
        <f>N26+N29+N32</f>
        <v>186</v>
      </c>
      <c r="O35" s="29">
        <f>O32+O29+O26</f>
        <v>975</v>
      </c>
      <c r="P35" s="48">
        <f>P26+P29</f>
        <v>684</v>
      </c>
      <c r="Q35" s="48">
        <f>Q26+Q29+Q32</f>
        <v>3622.922</v>
      </c>
      <c r="R35" s="29">
        <f>R26+R29+R32</f>
        <v>3000.3957999999998</v>
      </c>
    </row>
    <row r="36" spans="1:18" x14ac:dyDescent="0.25">
      <c r="A36" s="7"/>
      <c r="B36" s="7"/>
      <c r="C36" s="7"/>
    </row>
    <row r="37" spans="1:18" x14ac:dyDescent="0.25">
      <c r="A37" s="17"/>
      <c r="B37" s="17"/>
      <c r="C37" s="17"/>
    </row>
    <row r="38" spans="1:18" x14ac:dyDescent="0.25">
      <c r="E38" s="40"/>
      <c r="G38" s="39"/>
    </row>
    <row r="39" spans="1:18" x14ac:dyDescent="0.25">
      <c r="E39" s="39"/>
      <c r="F39" s="39"/>
      <c r="O39" s="39"/>
      <c r="P39" s="39"/>
    </row>
    <row r="40" spans="1:18" x14ac:dyDescent="0.25">
      <c r="G40" s="39"/>
    </row>
  </sheetData>
  <mergeCells count="23">
    <mergeCell ref="Q5:R6"/>
    <mergeCell ref="A21:B21"/>
    <mergeCell ref="A22:B22"/>
    <mergeCell ref="A23:B23"/>
    <mergeCell ref="E5:F6"/>
    <mergeCell ref="C5:D6"/>
    <mergeCell ref="C21:D22"/>
    <mergeCell ref="A2:R3"/>
    <mergeCell ref="O5:P6"/>
    <mergeCell ref="M21:N22"/>
    <mergeCell ref="O21:P22"/>
    <mergeCell ref="Q21:R22"/>
    <mergeCell ref="K5:L6"/>
    <mergeCell ref="A6:B6"/>
    <mergeCell ref="A7:B7"/>
    <mergeCell ref="I21:J22"/>
    <mergeCell ref="A5:B5"/>
    <mergeCell ref="M5:N6"/>
    <mergeCell ref="K21:L22"/>
    <mergeCell ref="I5:J6"/>
    <mergeCell ref="E21:F22"/>
    <mergeCell ref="G21:H22"/>
    <mergeCell ref="G5:H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r:id="rId1"/>
  <headerFooter>
    <oddHeader>&amp;LGOL(18)27:6&amp;R&amp;G</oddHeader>
    <oddFooter>&amp;RPage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zoomScaleNormal="100" zoomScaleSheetLayoutView="100" zoomScalePageLayoutView="75" workbookViewId="0">
      <selection activeCell="I19" sqref="I19"/>
    </sheetView>
  </sheetViews>
  <sheetFormatPr defaultRowHeight="15" x14ac:dyDescent="0.25"/>
  <cols>
    <col min="1" max="16" width="12.7109375" style="21" customWidth="1"/>
    <col min="17" max="16384" width="9.140625" style="21"/>
  </cols>
  <sheetData>
    <row r="2" spans="1:17" ht="15" customHeight="1" x14ac:dyDescent="0.25">
      <c r="A2" s="118" t="s">
        <v>46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7" ht="15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</row>
    <row r="5" spans="1:17" x14ac:dyDescent="0.25">
      <c r="A5" s="125" t="s">
        <v>54</v>
      </c>
      <c r="B5" s="126"/>
      <c r="C5" s="119" t="s">
        <v>50</v>
      </c>
      <c r="D5" s="140"/>
      <c r="E5" s="136" t="s">
        <v>27</v>
      </c>
      <c r="F5" s="137"/>
      <c r="G5" s="119" t="s">
        <v>28</v>
      </c>
      <c r="H5" s="148"/>
      <c r="I5" s="119" t="s">
        <v>39</v>
      </c>
      <c r="J5" s="148"/>
      <c r="K5" s="119" t="s">
        <v>43</v>
      </c>
      <c r="L5" s="148"/>
      <c r="M5" s="136" t="s">
        <v>29</v>
      </c>
      <c r="N5" s="137"/>
    </row>
    <row r="6" spans="1:17" x14ac:dyDescent="0.25">
      <c r="A6" s="127" t="s">
        <v>53</v>
      </c>
      <c r="B6" s="128"/>
      <c r="C6" s="141"/>
      <c r="D6" s="142"/>
      <c r="E6" s="138"/>
      <c r="F6" s="139"/>
      <c r="G6" s="149"/>
      <c r="H6" s="150"/>
      <c r="I6" s="149"/>
      <c r="J6" s="150"/>
      <c r="K6" s="149"/>
      <c r="L6" s="150"/>
      <c r="M6" s="138"/>
      <c r="N6" s="139"/>
    </row>
    <row r="7" spans="1:17" x14ac:dyDescent="0.25">
      <c r="A7" s="132" t="s">
        <v>55</v>
      </c>
      <c r="B7" s="133"/>
      <c r="C7" s="42" t="s">
        <v>41</v>
      </c>
      <c r="D7" s="35" t="s">
        <v>45</v>
      </c>
      <c r="E7" s="35" t="s">
        <v>41</v>
      </c>
      <c r="F7" s="87" t="s">
        <v>45</v>
      </c>
      <c r="G7" s="31" t="s">
        <v>41</v>
      </c>
      <c r="H7" s="35" t="s">
        <v>45</v>
      </c>
      <c r="I7" s="31" t="s">
        <v>41</v>
      </c>
      <c r="J7" s="35" t="s">
        <v>45</v>
      </c>
      <c r="K7" s="31" t="s">
        <v>41</v>
      </c>
      <c r="L7" s="35" t="s">
        <v>45</v>
      </c>
      <c r="M7" s="31" t="s">
        <v>41</v>
      </c>
      <c r="N7" s="35" t="s">
        <v>45</v>
      </c>
    </row>
    <row r="8" spans="1:17" x14ac:dyDescent="0.25">
      <c r="A8" s="4" t="s">
        <v>3</v>
      </c>
      <c r="B8" s="49" t="s">
        <v>4</v>
      </c>
      <c r="C8" s="76">
        <v>34.799999999999997</v>
      </c>
      <c r="D8" s="44">
        <v>35</v>
      </c>
      <c r="E8" s="76">
        <v>39</v>
      </c>
      <c r="F8" s="44">
        <v>35</v>
      </c>
      <c r="G8" s="91">
        <v>14</v>
      </c>
      <c r="H8" s="90">
        <v>14</v>
      </c>
      <c r="I8" s="91">
        <v>14.2</v>
      </c>
      <c r="J8" s="90">
        <v>15</v>
      </c>
      <c r="K8" s="90">
        <v>171.1</v>
      </c>
      <c r="L8" s="91">
        <v>171</v>
      </c>
      <c r="M8" s="22">
        <v>14</v>
      </c>
      <c r="N8" s="44">
        <v>14</v>
      </c>
    </row>
    <row r="9" spans="1:17" x14ac:dyDescent="0.25">
      <c r="A9" s="6" t="s">
        <v>5</v>
      </c>
      <c r="B9" s="58" t="s">
        <v>6</v>
      </c>
      <c r="C9" s="39">
        <f>(C10/C8)</f>
        <v>2.5172413793103448</v>
      </c>
      <c r="D9" s="45">
        <f>(D10/D8)</f>
        <v>2.5</v>
      </c>
      <c r="E9" s="39">
        <f>(E10/E8)</f>
        <v>1.2820512820512822</v>
      </c>
      <c r="F9" s="45">
        <v>1.3</v>
      </c>
      <c r="G9" s="93">
        <f>(G10/G8)</f>
        <v>2.8000000000000003</v>
      </c>
      <c r="H9" s="85">
        <f>(H10/H8)</f>
        <v>3</v>
      </c>
      <c r="I9" s="93">
        <f>(I10/I8)</f>
        <v>3.1690140845070425</v>
      </c>
      <c r="J9" s="85">
        <v>2.2999999999999998</v>
      </c>
      <c r="K9" s="85">
        <f>(K10/K8)</f>
        <v>2.6241963763880771</v>
      </c>
      <c r="L9" s="93">
        <v>2</v>
      </c>
      <c r="M9" s="23">
        <f>(M10/M8)</f>
        <v>2.1428571428571428</v>
      </c>
      <c r="N9" s="45">
        <v>1</v>
      </c>
    </row>
    <row r="10" spans="1:17" x14ac:dyDescent="0.25">
      <c r="A10" s="8"/>
      <c r="B10" s="59" t="s">
        <v>7</v>
      </c>
      <c r="C10" s="88">
        <v>87.6</v>
      </c>
      <c r="D10" s="41">
        <v>87.5</v>
      </c>
      <c r="E10" s="88">
        <v>50</v>
      </c>
      <c r="F10" s="41">
        <f>F8*F9</f>
        <v>45.5</v>
      </c>
      <c r="G10" s="95">
        <v>39.200000000000003</v>
      </c>
      <c r="H10" s="86">
        <v>42</v>
      </c>
      <c r="I10" s="95">
        <v>45</v>
      </c>
      <c r="J10" s="86">
        <f>J8*J9</f>
        <v>34.5</v>
      </c>
      <c r="K10" s="86">
        <v>449</v>
      </c>
      <c r="L10" s="95">
        <f>L8*L9</f>
        <v>342</v>
      </c>
      <c r="M10" s="24">
        <v>30</v>
      </c>
      <c r="N10" s="41">
        <f>N8*N9</f>
        <v>14</v>
      </c>
    </row>
    <row r="11" spans="1:17" x14ac:dyDescent="0.25">
      <c r="A11" s="4" t="s">
        <v>8</v>
      </c>
      <c r="B11" s="50" t="s">
        <v>4</v>
      </c>
      <c r="C11" s="76"/>
      <c r="D11" s="44"/>
      <c r="E11" s="76">
        <v>27</v>
      </c>
      <c r="F11" s="44">
        <v>17</v>
      </c>
      <c r="G11" s="89"/>
      <c r="H11" s="90"/>
      <c r="I11" s="91">
        <v>42.2</v>
      </c>
      <c r="J11" s="85">
        <v>40</v>
      </c>
      <c r="K11" s="90">
        <v>72.8</v>
      </c>
      <c r="L11" s="91">
        <v>72.8</v>
      </c>
      <c r="M11" s="22">
        <v>33</v>
      </c>
      <c r="N11" s="44">
        <v>34</v>
      </c>
      <c r="Q11" s="21" t="s">
        <v>42</v>
      </c>
    </row>
    <row r="12" spans="1:17" x14ac:dyDescent="0.25">
      <c r="A12" s="6" t="s">
        <v>9</v>
      </c>
      <c r="B12" s="50" t="s">
        <v>6</v>
      </c>
      <c r="C12" s="39"/>
      <c r="D12" s="45"/>
      <c r="E12" s="39">
        <f>(E13/E11)</f>
        <v>0.92592592592592593</v>
      </c>
      <c r="F12" s="45">
        <f>0.9</f>
        <v>0.9</v>
      </c>
      <c r="G12" s="92"/>
      <c r="H12" s="85"/>
      <c r="I12" s="93">
        <f>(I13/I11)</f>
        <v>3.4999999999999996</v>
      </c>
      <c r="J12" s="85">
        <v>2.5</v>
      </c>
      <c r="K12" s="85">
        <f>(K13/K11)</f>
        <v>3.1565934065934069</v>
      </c>
      <c r="L12" s="93">
        <v>2.5</v>
      </c>
      <c r="M12" s="23">
        <f>(M13/M11)</f>
        <v>2.6969696969696968</v>
      </c>
      <c r="N12" s="45">
        <v>1.2</v>
      </c>
    </row>
    <row r="13" spans="1:17" x14ac:dyDescent="0.25">
      <c r="A13" s="10"/>
      <c r="B13" s="51" t="s">
        <v>7</v>
      </c>
      <c r="C13" s="88"/>
      <c r="D13" s="41">
        <f>+D16+D19+D16</f>
        <v>99.5</v>
      </c>
      <c r="E13" s="88">
        <v>25</v>
      </c>
      <c r="F13" s="41">
        <f>F11*F12</f>
        <v>15.3</v>
      </c>
      <c r="G13" s="94"/>
      <c r="H13" s="86"/>
      <c r="I13" s="95">
        <v>147.69999999999999</v>
      </c>
      <c r="J13" s="86">
        <f>J11*J12</f>
        <v>100</v>
      </c>
      <c r="K13" s="86">
        <v>229.8</v>
      </c>
      <c r="L13" s="95">
        <f>L11*L12</f>
        <v>182</v>
      </c>
      <c r="M13" s="24">
        <v>89</v>
      </c>
      <c r="N13" s="41">
        <f>N11*N12</f>
        <v>40.799999999999997</v>
      </c>
    </row>
    <row r="14" spans="1:17" x14ac:dyDescent="0.25">
      <c r="A14" s="4" t="s">
        <v>10</v>
      </c>
      <c r="B14" s="49" t="s">
        <v>4</v>
      </c>
      <c r="C14" s="76">
        <v>3</v>
      </c>
      <c r="D14" s="44">
        <v>4</v>
      </c>
      <c r="E14" s="76">
        <v>1</v>
      </c>
      <c r="F14" s="44">
        <v>1</v>
      </c>
      <c r="G14" s="89"/>
      <c r="H14" s="90"/>
      <c r="I14" s="91">
        <v>0.5</v>
      </c>
      <c r="J14" s="85">
        <v>0.5</v>
      </c>
      <c r="K14" s="90">
        <v>3.3</v>
      </c>
      <c r="L14" s="91">
        <v>3.3</v>
      </c>
      <c r="M14" s="22">
        <v>127</v>
      </c>
      <c r="N14" s="44">
        <v>154</v>
      </c>
    </row>
    <row r="15" spans="1:17" x14ac:dyDescent="0.25">
      <c r="A15" s="6" t="s">
        <v>11</v>
      </c>
      <c r="B15" s="50" t="s">
        <v>6</v>
      </c>
      <c r="C15" s="39">
        <f>(C16/C14)</f>
        <v>1.6666666666666667</v>
      </c>
      <c r="D15" s="45">
        <f>(D16/D14)</f>
        <v>1</v>
      </c>
      <c r="E15" s="39">
        <f>(E16/E14)</f>
        <v>2</v>
      </c>
      <c r="F15" s="45">
        <v>2</v>
      </c>
      <c r="G15" s="92"/>
      <c r="H15" s="85"/>
      <c r="I15" s="93">
        <v>5</v>
      </c>
      <c r="J15" s="85">
        <v>5</v>
      </c>
      <c r="K15" s="85">
        <f>(K16/K14)</f>
        <v>1.1212121212121213</v>
      </c>
      <c r="L15" s="93">
        <v>0.9</v>
      </c>
      <c r="M15" s="23">
        <f>(M16/M14)</f>
        <v>1.6614173228346456</v>
      </c>
      <c r="N15" s="45">
        <v>1</v>
      </c>
    </row>
    <row r="16" spans="1:17" x14ac:dyDescent="0.25">
      <c r="A16" s="10"/>
      <c r="B16" s="51" t="s">
        <v>7</v>
      </c>
      <c r="C16" s="88">
        <v>5</v>
      </c>
      <c r="D16" s="41">
        <v>4</v>
      </c>
      <c r="E16" s="88">
        <v>2</v>
      </c>
      <c r="F16" s="41">
        <v>2</v>
      </c>
      <c r="G16" s="94"/>
      <c r="H16" s="86"/>
      <c r="I16" s="95">
        <v>1</v>
      </c>
      <c r="J16" s="86">
        <v>1</v>
      </c>
      <c r="K16" s="86">
        <v>3.7</v>
      </c>
      <c r="L16" s="95">
        <f>L14*L15</f>
        <v>2.9699999999999998</v>
      </c>
      <c r="M16" s="24">
        <v>211</v>
      </c>
      <c r="N16" s="41">
        <f>N14*N15</f>
        <v>154</v>
      </c>
    </row>
    <row r="17" spans="1:20" s="33" customFormat="1" x14ac:dyDescent="0.25">
      <c r="A17" s="4" t="s">
        <v>12</v>
      </c>
      <c r="B17" s="52" t="s">
        <v>4</v>
      </c>
      <c r="C17" s="25">
        <f>C14+C11+C8+D39</f>
        <v>37.799999999999997</v>
      </c>
      <c r="D17" s="46">
        <f xml:space="preserve"> D8+D11+D14</f>
        <v>39</v>
      </c>
      <c r="E17" s="25">
        <f>E14+E11+E8</f>
        <v>67</v>
      </c>
      <c r="F17" s="99">
        <f>F14+F11+F8</f>
        <v>53</v>
      </c>
      <c r="G17" s="100">
        <f>G14+G11+G8</f>
        <v>14</v>
      </c>
      <c r="H17" s="101">
        <f>H14+H11+H8</f>
        <v>14</v>
      </c>
      <c r="I17" s="100">
        <f>I14+I11+I8+J39</f>
        <v>56.900000000000006</v>
      </c>
      <c r="J17" s="83">
        <f>J8+J11+J14</f>
        <v>55.5</v>
      </c>
      <c r="K17" s="101">
        <f>K14+K11+K8+L39</f>
        <v>247.2</v>
      </c>
      <c r="L17" s="100">
        <f>L8+L11+L14</f>
        <v>247.10000000000002</v>
      </c>
      <c r="M17" s="25">
        <f>M14+M11+M8</f>
        <v>174</v>
      </c>
      <c r="N17" s="46">
        <f>N8+N11+N14</f>
        <v>202</v>
      </c>
    </row>
    <row r="18" spans="1:20" s="33" customFormat="1" x14ac:dyDescent="0.25">
      <c r="A18" s="6"/>
      <c r="B18" s="53" t="s">
        <v>6</v>
      </c>
      <c r="C18" s="27">
        <f>(C19/C17)</f>
        <v>2.4497354497354498</v>
      </c>
      <c r="D18" s="47">
        <f>(D19/D17)</f>
        <v>2.3461538461538463</v>
      </c>
      <c r="E18" s="27">
        <f>(E19/E17)</f>
        <v>1.1492537313432836</v>
      </c>
      <c r="F18" s="47">
        <f t="shared" ref="F18" si="0">(F19/F17)*10</f>
        <v>11.849056603773585</v>
      </c>
      <c r="G18" s="102">
        <f>(G19/G17)</f>
        <v>2.8000000000000003</v>
      </c>
      <c r="H18" s="83">
        <f>(H19/H17)</f>
        <v>3</v>
      </c>
      <c r="I18" s="96">
        <f>(I19/I17)</f>
        <v>3.4042179261862913</v>
      </c>
      <c r="J18" s="83">
        <f>J19/J17</f>
        <v>2.4414414414414414</v>
      </c>
      <c r="K18" s="83">
        <f>(K19/K17)</f>
        <v>2.7609223300970873</v>
      </c>
      <c r="L18" s="96">
        <f>L19/L17</f>
        <v>2.1326183731282882</v>
      </c>
      <c r="M18" s="27">
        <f>(M19/M17)</f>
        <v>1.896551724137931</v>
      </c>
      <c r="N18" s="47">
        <f>N19/N17</f>
        <v>1.0336633663366337</v>
      </c>
    </row>
    <row r="19" spans="1:20" s="33" customFormat="1" x14ac:dyDescent="0.25">
      <c r="A19" s="8"/>
      <c r="B19" s="54" t="s">
        <v>7</v>
      </c>
      <c r="C19" s="29">
        <f>C16+C13+C10+D41</f>
        <v>92.6</v>
      </c>
      <c r="D19" s="48">
        <f xml:space="preserve"> D10+D12+D16</f>
        <v>91.5</v>
      </c>
      <c r="E19" s="29">
        <f>E16+E13+E10</f>
        <v>77</v>
      </c>
      <c r="F19" s="48">
        <f>F16+F13+F10</f>
        <v>62.8</v>
      </c>
      <c r="G19" s="97">
        <f>G16+G13+G10</f>
        <v>39.200000000000003</v>
      </c>
      <c r="H19" s="84">
        <f>H16+H13+H10</f>
        <v>42</v>
      </c>
      <c r="I19" s="97">
        <f>I16+I13+I10+J41</f>
        <v>193.7</v>
      </c>
      <c r="J19" s="84">
        <f>J10+J13+J16</f>
        <v>135.5</v>
      </c>
      <c r="K19" s="84">
        <f>K16+K13+K10+L41</f>
        <v>682.5</v>
      </c>
      <c r="L19" s="97">
        <f>L10+L13+L16</f>
        <v>526.97</v>
      </c>
      <c r="M19" s="29">
        <f>M16+M13+M10</f>
        <v>330</v>
      </c>
      <c r="N19" s="48">
        <f>N10+N13+N16</f>
        <v>208.8</v>
      </c>
    </row>
    <row r="20" spans="1:20" x14ac:dyDescent="0.25">
      <c r="A20" s="14"/>
      <c r="B20" s="15"/>
      <c r="O20" s="30"/>
      <c r="P20" s="30"/>
    </row>
    <row r="21" spans="1:20" x14ac:dyDescent="0.25">
      <c r="A21" s="125" t="s">
        <v>0</v>
      </c>
      <c r="B21" s="126"/>
      <c r="C21" s="136" t="s">
        <v>38</v>
      </c>
      <c r="D21" s="137"/>
      <c r="E21" s="136" t="s">
        <v>30</v>
      </c>
      <c r="F21" s="137"/>
      <c r="G21" s="136" t="s">
        <v>51</v>
      </c>
      <c r="H21" s="137"/>
      <c r="I21" s="136" t="s">
        <v>37</v>
      </c>
      <c r="J21" s="162"/>
      <c r="K21" s="136" t="s">
        <v>31</v>
      </c>
      <c r="L21" s="162"/>
      <c r="M21" s="119" t="s">
        <v>33</v>
      </c>
      <c r="N21" s="159"/>
      <c r="O21" s="134" t="s">
        <v>16</v>
      </c>
      <c r="P21" s="145"/>
    </row>
    <row r="22" spans="1:20" x14ac:dyDescent="0.25">
      <c r="A22" s="127" t="s">
        <v>1</v>
      </c>
      <c r="B22" s="128"/>
      <c r="C22" s="138"/>
      <c r="D22" s="139"/>
      <c r="E22" s="138"/>
      <c r="F22" s="139"/>
      <c r="G22" s="138"/>
      <c r="H22" s="139"/>
      <c r="I22" s="163"/>
      <c r="J22" s="164"/>
      <c r="K22" s="163"/>
      <c r="L22" s="164"/>
      <c r="M22" s="160"/>
      <c r="N22" s="161"/>
      <c r="O22" s="146"/>
      <c r="P22" s="147"/>
    </row>
    <row r="23" spans="1:20" x14ac:dyDescent="0.25">
      <c r="A23" s="132" t="s">
        <v>2</v>
      </c>
      <c r="B23" s="133"/>
      <c r="C23" s="35" t="s">
        <v>41</v>
      </c>
      <c r="D23" s="35" t="s">
        <v>45</v>
      </c>
      <c r="E23" s="35" t="s">
        <v>41</v>
      </c>
      <c r="F23" s="35" t="s">
        <v>45</v>
      </c>
      <c r="G23" s="35" t="s">
        <v>41</v>
      </c>
      <c r="H23" s="35" t="s">
        <v>45</v>
      </c>
      <c r="I23" s="31" t="s">
        <v>41</v>
      </c>
      <c r="J23" s="35" t="s">
        <v>45</v>
      </c>
      <c r="K23" s="31" t="s">
        <v>41</v>
      </c>
      <c r="L23" s="35" t="s">
        <v>45</v>
      </c>
      <c r="M23" s="31" t="s">
        <v>41</v>
      </c>
      <c r="N23" s="35" t="s">
        <v>45</v>
      </c>
      <c r="O23" s="32" t="s">
        <v>41</v>
      </c>
      <c r="P23" s="34" t="s">
        <v>45</v>
      </c>
    </row>
    <row r="24" spans="1:20" x14ac:dyDescent="0.25">
      <c r="A24" s="4" t="s">
        <v>3</v>
      </c>
      <c r="B24" s="49" t="s">
        <v>4</v>
      </c>
      <c r="C24" s="22">
        <v>9</v>
      </c>
      <c r="D24" s="22">
        <v>7</v>
      </c>
      <c r="E24" s="44">
        <v>1</v>
      </c>
      <c r="F24" s="22">
        <v>1</v>
      </c>
      <c r="G24" s="44">
        <v>102</v>
      </c>
      <c r="H24" s="22">
        <v>61</v>
      </c>
      <c r="I24" s="44">
        <v>47</v>
      </c>
      <c r="J24" s="22">
        <v>25</v>
      </c>
      <c r="K24" s="44"/>
      <c r="L24" s="22"/>
      <c r="M24" s="75"/>
      <c r="N24" s="22"/>
      <c r="O24" s="25">
        <f>I24+G24+E24+C24+M8+K8+I8+G8+E8+C8+K24+M24</f>
        <v>446.1</v>
      </c>
      <c r="P24" s="44">
        <f>D8+F8+H8+J8+L8+N8+D24+F24+H24+J24+L24+N24</f>
        <v>378</v>
      </c>
    </row>
    <row r="25" spans="1:20" x14ac:dyDescent="0.25">
      <c r="A25" s="6" t="s">
        <v>5</v>
      </c>
      <c r="B25" s="50" t="s">
        <v>6</v>
      </c>
      <c r="C25" s="23">
        <f>(C26/C24)</f>
        <v>2.3333333333333335</v>
      </c>
      <c r="D25" s="23">
        <f>D26/D24</f>
        <v>2.7142857142857144</v>
      </c>
      <c r="E25" s="45">
        <f>(E26/E24)</f>
        <v>2</v>
      </c>
      <c r="F25" s="23">
        <f>F26/F24</f>
        <v>1</v>
      </c>
      <c r="G25" s="45">
        <f>(G26/G24)</f>
        <v>2.6470588235294117</v>
      </c>
      <c r="H25" s="23">
        <v>1.8</v>
      </c>
      <c r="I25" s="103">
        <f>(I26/I24)</f>
        <v>2.8297872340425534</v>
      </c>
      <c r="J25" s="23">
        <v>1.7</v>
      </c>
      <c r="K25" s="45"/>
      <c r="L25" s="23"/>
      <c r="M25" s="78"/>
      <c r="N25" s="23"/>
      <c r="O25" s="27">
        <f>(O26/O24)</f>
        <v>2.5258910558170813</v>
      </c>
      <c r="P25" s="45">
        <f>(P26/P24)</f>
        <v>2.0515873015873014</v>
      </c>
      <c r="T25" s="60"/>
    </row>
    <row r="26" spans="1:20" x14ac:dyDescent="0.25">
      <c r="A26" s="8"/>
      <c r="B26" s="51" t="s">
        <v>7</v>
      </c>
      <c r="C26" s="24">
        <v>21</v>
      </c>
      <c r="D26" s="24">
        <v>19</v>
      </c>
      <c r="E26" s="41">
        <v>2</v>
      </c>
      <c r="F26" s="24">
        <v>1</v>
      </c>
      <c r="G26" s="41">
        <v>270</v>
      </c>
      <c r="H26" s="24">
        <v>132</v>
      </c>
      <c r="I26" s="41">
        <v>133</v>
      </c>
      <c r="J26" s="24">
        <v>58</v>
      </c>
      <c r="K26" s="41"/>
      <c r="L26" s="24"/>
      <c r="M26" s="80"/>
      <c r="N26" s="24"/>
      <c r="O26" s="29">
        <f>I26+G26+E26+C26+M10+K10+I10+G10+E10+C10+K26+M26</f>
        <v>1126.8</v>
      </c>
      <c r="P26" s="41">
        <f>N26+L26+J26+H26+F26+D26+N10+L10+J10+H10+F10+D10</f>
        <v>775.5</v>
      </c>
    </row>
    <row r="27" spans="1:20" x14ac:dyDescent="0.25">
      <c r="A27" s="6" t="s">
        <v>8</v>
      </c>
      <c r="B27" s="50" t="s">
        <v>4</v>
      </c>
      <c r="C27" s="23">
        <v>0.3</v>
      </c>
      <c r="D27" s="23">
        <v>0.3</v>
      </c>
      <c r="E27" s="45">
        <v>0.3</v>
      </c>
      <c r="F27" s="23">
        <v>0.3</v>
      </c>
      <c r="G27" s="45">
        <v>12</v>
      </c>
      <c r="H27" s="23">
        <v>17</v>
      </c>
      <c r="I27" s="45">
        <v>3</v>
      </c>
      <c r="J27" s="23">
        <v>3</v>
      </c>
      <c r="K27" s="45">
        <v>0.3</v>
      </c>
      <c r="L27" s="23">
        <v>0.3</v>
      </c>
      <c r="M27" s="78"/>
      <c r="N27" s="23"/>
      <c r="O27" s="27">
        <f>I27+G27+E27+C27+M11+K11+I11+G11+E11+C11+K27+M27</f>
        <v>190.90000000000003</v>
      </c>
      <c r="P27" s="45">
        <f>N27+L27+J27+H27+F27+D27+N11+L11+J11+H11+F11+D11</f>
        <v>184.7</v>
      </c>
    </row>
    <row r="28" spans="1:20" x14ac:dyDescent="0.25">
      <c r="A28" s="6" t="s">
        <v>9</v>
      </c>
      <c r="B28" s="50" t="s">
        <v>6</v>
      </c>
      <c r="C28" s="23">
        <f>(C29/C27)</f>
        <v>1.3333333333333335</v>
      </c>
      <c r="D28" s="23">
        <v>0.9</v>
      </c>
      <c r="E28" s="45">
        <f>(E29/E27)</f>
        <v>1.3333333333333335</v>
      </c>
      <c r="F28" s="23">
        <v>0.8</v>
      </c>
      <c r="G28" s="45">
        <f>(G29/G27)</f>
        <v>1.3333333333333333</v>
      </c>
      <c r="H28" s="23">
        <f>H29/H27</f>
        <v>1.2352941176470589</v>
      </c>
      <c r="I28" s="45">
        <f>(I29/I27)</f>
        <v>1</v>
      </c>
      <c r="J28" s="23">
        <v>1</v>
      </c>
      <c r="K28" s="45">
        <f>(K29/K27)</f>
        <v>3.3333333333333335</v>
      </c>
      <c r="L28" s="23">
        <v>3.3</v>
      </c>
      <c r="M28" s="78"/>
      <c r="N28" s="23"/>
      <c r="O28" s="27">
        <f>(O29/O27)</f>
        <v>2.6836039811419585</v>
      </c>
      <c r="P28" s="45">
        <f>P29/P27</f>
        <v>2.5073632918245807</v>
      </c>
    </row>
    <row r="29" spans="1:20" x14ac:dyDescent="0.25">
      <c r="A29" s="10"/>
      <c r="B29" s="51" t="s">
        <v>7</v>
      </c>
      <c r="C29" s="24">
        <v>0.4</v>
      </c>
      <c r="D29" s="24">
        <f>D27*D28</f>
        <v>0.27</v>
      </c>
      <c r="E29" s="41">
        <v>0.4</v>
      </c>
      <c r="F29" s="24">
        <f>F27*F28</f>
        <v>0.24</v>
      </c>
      <c r="G29" s="41">
        <v>16</v>
      </c>
      <c r="H29" s="24">
        <v>21</v>
      </c>
      <c r="I29" s="41">
        <v>3</v>
      </c>
      <c r="J29" s="24">
        <f>J27*J28</f>
        <v>3</v>
      </c>
      <c r="K29" s="41">
        <v>1</v>
      </c>
      <c r="L29" s="24">
        <v>1</v>
      </c>
      <c r="M29" s="80"/>
      <c r="N29" s="24"/>
      <c r="O29" s="29">
        <f>I29+G29+E29+C29+M13+K13+I13+G13+E13+C13+K29+M29</f>
        <v>512.29999999999995</v>
      </c>
      <c r="P29" s="41">
        <f>N29+L29+J29+H29+F29+D29+N13+L13+J13+H13+F13+D13</f>
        <v>463.11</v>
      </c>
    </row>
    <row r="30" spans="1:20" x14ac:dyDescent="0.25">
      <c r="A30" s="4" t="s">
        <v>10</v>
      </c>
      <c r="B30" s="50" t="s">
        <v>4</v>
      </c>
      <c r="C30" s="23"/>
      <c r="D30" s="23"/>
      <c r="E30" s="45"/>
      <c r="F30" s="23"/>
      <c r="G30" s="45"/>
      <c r="H30" s="23"/>
      <c r="I30" s="45"/>
      <c r="J30" s="23"/>
      <c r="K30" s="45"/>
      <c r="L30" s="23"/>
      <c r="M30" s="78"/>
      <c r="N30" s="23"/>
      <c r="O30" s="27">
        <f>I30+G30+E30+C30+M14+K14+I14+G14+E14+C14+K30+M30</f>
        <v>134.80000000000001</v>
      </c>
      <c r="P30" s="45">
        <f>D14+F14+H14+J14+L14+N14+D30+F30+H30+J30+L30+N30</f>
        <v>162.80000000000001</v>
      </c>
    </row>
    <row r="31" spans="1:20" x14ac:dyDescent="0.25">
      <c r="A31" s="6" t="s">
        <v>11</v>
      </c>
      <c r="B31" s="50" t="s">
        <v>6</v>
      </c>
      <c r="C31" s="23"/>
      <c r="D31" s="23"/>
      <c r="E31" s="45"/>
      <c r="F31" s="23"/>
      <c r="G31" s="45"/>
      <c r="H31" s="23"/>
      <c r="I31" s="45"/>
      <c r="J31" s="23"/>
      <c r="K31" s="45"/>
      <c r="L31" s="23"/>
      <c r="M31" s="78"/>
      <c r="N31" s="23"/>
      <c r="O31" s="27">
        <f>(O32/O30)</f>
        <v>1.6520771513353114</v>
      </c>
      <c r="P31" s="45">
        <f>(P32/P30)</f>
        <v>1.007186732186732</v>
      </c>
    </row>
    <row r="32" spans="1:20" x14ac:dyDescent="0.25">
      <c r="A32" s="10"/>
      <c r="B32" s="51" t="s">
        <v>7</v>
      </c>
      <c r="C32" s="24"/>
      <c r="D32" s="24"/>
      <c r="E32" s="41"/>
      <c r="F32" s="24"/>
      <c r="G32" s="41"/>
      <c r="H32" s="24"/>
      <c r="I32" s="41"/>
      <c r="J32" s="24"/>
      <c r="K32" s="41"/>
      <c r="L32" s="24"/>
      <c r="M32" s="80"/>
      <c r="N32" s="24"/>
      <c r="O32" s="29">
        <f>I32+G32+E32+C32+M16+K16+I16+G16+E16+C16+K32+M32</f>
        <v>222.7</v>
      </c>
      <c r="P32" s="41">
        <f>D16+F16+H16+J16+L16+N16+D32+F32+H32+J32+L32+N32</f>
        <v>163.97</v>
      </c>
    </row>
    <row r="33" spans="1:16" s="33" customFormat="1" x14ac:dyDescent="0.25">
      <c r="A33" s="4" t="s">
        <v>12</v>
      </c>
      <c r="B33" s="53" t="s">
        <v>4</v>
      </c>
      <c r="C33" s="27">
        <f>C30+C27+C24+D43</f>
        <v>9.3000000000000007</v>
      </c>
      <c r="D33" s="27">
        <f>D24+D27+D31</f>
        <v>7.3</v>
      </c>
      <c r="E33" s="47">
        <f>E30+E27+E24</f>
        <v>1.3</v>
      </c>
      <c r="F33" s="27">
        <f>F24+F27</f>
        <v>1.3</v>
      </c>
      <c r="G33" s="47">
        <f>G30+G27+G24+H39</f>
        <v>114</v>
      </c>
      <c r="H33" s="27">
        <f>H24+H27+H30</f>
        <v>78</v>
      </c>
      <c r="I33" s="47">
        <f>I30+I27+I24+J43</f>
        <v>50</v>
      </c>
      <c r="J33" s="27">
        <f>J24+J27</f>
        <v>28</v>
      </c>
      <c r="K33" s="47">
        <f>K30+K27+L24+L43</f>
        <v>0.3</v>
      </c>
      <c r="L33" s="27">
        <v>0.3</v>
      </c>
      <c r="M33" s="26"/>
      <c r="N33" s="27"/>
      <c r="O33" s="27">
        <f>I33+G33+E33+C33+M17+K17+I17+G17+E17+C17+K33+M33</f>
        <v>771.79999999999984</v>
      </c>
      <c r="P33" s="47">
        <f>P24+P27+P30</f>
        <v>725.5</v>
      </c>
    </row>
    <row r="34" spans="1:16" s="33" customFormat="1" x14ac:dyDescent="0.25">
      <c r="A34" s="6"/>
      <c r="B34" s="53" t="s">
        <v>6</v>
      </c>
      <c r="C34" s="27">
        <f>(C35/C33)</f>
        <v>2.301075268817204</v>
      </c>
      <c r="D34" s="27">
        <f>D35/D33</f>
        <v>2.6397260273972605</v>
      </c>
      <c r="E34" s="47">
        <f>(E35/E33)</f>
        <v>1.846153846153846</v>
      </c>
      <c r="F34" s="27">
        <f>F35/F33</f>
        <v>0.95384615384615379</v>
      </c>
      <c r="G34" s="47">
        <f>(G35/G33)</f>
        <v>2.5087719298245612</v>
      </c>
      <c r="H34" s="27">
        <f>H35/H33</f>
        <v>1.9615384615384615</v>
      </c>
      <c r="I34" s="47">
        <f>(I35/I33)</f>
        <v>2.72</v>
      </c>
      <c r="J34" s="27">
        <f>J35/J33</f>
        <v>2.1785714285714284</v>
      </c>
      <c r="K34" s="47">
        <f>(K35/K33)</f>
        <v>3.3333333333333335</v>
      </c>
      <c r="L34" s="27">
        <v>3.3</v>
      </c>
      <c r="M34" s="26"/>
      <c r="N34" s="27"/>
      <c r="O34" s="27">
        <f>(O35/O33)</f>
        <v>2.4122829748639547</v>
      </c>
      <c r="P34" s="47">
        <f>(P35/P33)</f>
        <v>1.9332598208132326</v>
      </c>
    </row>
    <row r="35" spans="1:16" s="33" customFormat="1" x14ac:dyDescent="0.25">
      <c r="A35" s="8"/>
      <c r="B35" s="54" t="s">
        <v>7</v>
      </c>
      <c r="C35" s="29">
        <f>C32+C29+C26+D45</f>
        <v>21.4</v>
      </c>
      <c r="D35" s="29">
        <f>D26+D29+D32</f>
        <v>19.27</v>
      </c>
      <c r="E35" s="48">
        <f>E32+E29+E26</f>
        <v>2.4</v>
      </c>
      <c r="F35" s="29">
        <f>F26+F29</f>
        <v>1.24</v>
      </c>
      <c r="G35" s="48">
        <f>G32+G29+G26+H41</f>
        <v>286</v>
      </c>
      <c r="H35" s="29">
        <f>H26+H29+H32</f>
        <v>153</v>
      </c>
      <c r="I35" s="48">
        <f>I32+I29+I26+J45</f>
        <v>136</v>
      </c>
      <c r="J35" s="29">
        <f>J26+J29</f>
        <v>61</v>
      </c>
      <c r="K35" s="48">
        <f>K32+K29+L26+L45</f>
        <v>1</v>
      </c>
      <c r="L35" s="29">
        <v>1</v>
      </c>
      <c r="M35" s="28"/>
      <c r="N35" s="29"/>
      <c r="O35" s="29">
        <f>I35+G35+E35+C35+M19+K19+I19+G19+E19+C19+K35+M35</f>
        <v>1861.8</v>
      </c>
      <c r="P35" s="82">
        <f>P26+P29+P32</f>
        <v>1402.5800000000002</v>
      </c>
    </row>
    <row r="36" spans="1:16" x14ac:dyDescent="0.25">
      <c r="A36" s="7"/>
      <c r="B36" s="7"/>
    </row>
    <row r="37" spans="1:16" x14ac:dyDescent="0.25">
      <c r="A37" s="17"/>
      <c r="B37" s="17"/>
    </row>
    <row r="39" spans="1:16" x14ac:dyDescent="0.25">
      <c r="L39" s="39"/>
    </row>
    <row r="40" spans="1:16" x14ac:dyDescent="0.25">
      <c r="L40" s="39"/>
    </row>
    <row r="41" spans="1:16" x14ac:dyDescent="0.25">
      <c r="L41" s="39"/>
    </row>
    <row r="42" spans="1:16" x14ac:dyDescent="0.25">
      <c r="C42" s="38"/>
      <c r="D42" s="38"/>
      <c r="I42" s="38"/>
      <c r="J42" s="38"/>
    </row>
  </sheetData>
  <mergeCells count="20">
    <mergeCell ref="A23:B23"/>
    <mergeCell ref="C5:D6"/>
    <mergeCell ref="E5:F6"/>
    <mergeCell ref="G5:H6"/>
    <mergeCell ref="I5:J6"/>
    <mergeCell ref="C21:D22"/>
    <mergeCell ref="E21:F22"/>
    <mergeCell ref="G21:H22"/>
    <mergeCell ref="I21:J22"/>
    <mergeCell ref="A5:B5"/>
    <mergeCell ref="A7:B7"/>
    <mergeCell ref="A22:B22"/>
    <mergeCell ref="A6:B6"/>
    <mergeCell ref="A21:B21"/>
    <mergeCell ref="K21:L22"/>
    <mergeCell ref="M21:N22"/>
    <mergeCell ref="A2:P3"/>
    <mergeCell ref="M5:N6"/>
    <mergeCell ref="O21:P22"/>
    <mergeCell ref="K5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&amp;LGOL(18)27:9 - DDJ/jk&amp;R&amp;G</oddHeader>
    <oddFooter>&amp;RPage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zoomScaleNormal="100" workbookViewId="0">
      <selection activeCell="C7" sqref="C7:D19"/>
    </sheetView>
  </sheetViews>
  <sheetFormatPr defaultRowHeight="15" x14ac:dyDescent="0.25"/>
  <cols>
    <col min="1" max="4" width="12.7109375" style="36" customWidth="1"/>
    <col min="5" max="16384" width="9.140625" style="36"/>
  </cols>
  <sheetData>
    <row r="1" spans="1:4" ht="15" customHeight="1" x14ac:dyDescent="0.25"/>
    <row r="2" spans="1:4" ht="15" customHeight="1" x14ac:dyDescent="0.25">
      <c r="A2" s="165" t="s">
        <v>47</v>
      </c>
      <c r="B2" s="165"/>
      <c r="C2" s="165"/>
      <c r="D2" s="165"/>
    </row>
    <row r="3" spans="1:4" x14ac:dyDescent="0.25">
      <c r="A3" s="165"/>
      <c r="B3" s="165"/>
      <c r="C3" s="165"/>
      <c r="D3" s="165"/>
    </row>
    <row r="4" spans="1:4" ht="17.25" customHeight="1" x14ac:dyDescent="0.25">
      <c r="A4" s="166"/>
      <c r="B4" s="166"/>
      <c r="C4" s="166"/>
      <c r="D4" s="166"/>
    </row>
    <row r="5" spans="1:4" x14ac:dyDescent="0.25">
      <c r="A5" s="125" t="s">
        <v>54</v>
      </c>
      <c r="B5" s="126"/>
      <c r="C5" s="167" t="s">
        <v>34</v>
      </c>
      <c r="D5" s="137"/>
    </row>
    <row r="6" spans="1:4" x14ac:dyDescent="0.25">
      <c r="A6" s="127" t="s">
        <v>1</v>
      </c>
      <c r="B6" s="128"/>
      <c r="C6" s="168"/>
      <c r="D6" s="139"/>
    </row>
    <row r="7" spans="1:4" x14ac:dyDescent="0.25">
      <c r="A7" s="132" t="s">
        <v>55</v>
      </c>
      <c r="B7" s="133"/>
      <c r="C7" s="115" t="s">
        <v>41</v>
      </c>
      <c r="D7" s="116" t="s">
        <v>45</v>
      </c>
    </row>
    <row r="8" spans="1:4" x14ac:dyDescent="0.25">
      <c r="A8" s="4" t="s">
        <v>3</v>
      </c>
      <c r="B8" s="49" t="s">
        <v>4</v>
      </c>
      <c r="C8" s="22">
        <v>1</v>
      </c>
      <c r="D8" s="44">
        <v>1</v>
      </c>
    </row>
    <row r="9" spans="1:4" x14ac:dyDescent="0.25">
      <c r="A9" s="6" t="s">
        <v>5</v>
      </c>
      <c r="B9" s="50" t="s">
        <v>6</v>
      </c>
      <c r="C9" s="23">
        <f>(C10/C8)</f>
        <v>3</v>
      </c>
      <c r="D9" s="45">
        <f>D10/D8</f>
        <v>3</v>
      </c>
    </row>
    <row r="10" spans="1:4" x14ac:dyDescent="0.25">
      <c r="A10" s="8"/>
      <c r="B10" s="51" t="s">
        <v>7</v>
      </c>
      <c r="C10" s="23">
        <v>3</v>
      </c>
      <c r="D10" s="45">
        <v>3</v>
      </c>
    </row>
    <row r="11" spans="1:4" x14ac:dyDescent="0.25">
      <c r="A11" s="4" t="s">
        <v>8</v>
      </c>
      <c r="B11" s="49" t="s">
        <v>4</v>
      </c>
      <c r="C11" s="22">
        <v>2</v>
      </c>
      <c r="D11" s="44">
        <v>2</v>
      </c>
    </row>
    <row r="12" spans="1:4" x14ac:dyDescent="0.25">
      <c r="A12" s="6" t="s">
        <v>9</v>
      </c>
      <c r="B12" s="50" t="s">
        <v>6</v>
      </c>
      <c r="C12" s="23">
        <f>(C13/C11)</f>
        <v>0.5</v>
      </c>
      <c r="D12" s="45">
        <v>0.5</v>
      </c>
    </row>
    <row r="13" spans="1:4" x14ac:dyDescent="0.25">
      <c r="A13" s="10"/>
      <c r="B13" s="51" t="s">
        <v>7</v>
      </c>
      <c r="C13" s="24">
        <v>1</v>
      </c>
      <c r="D13" s="41">
        <v>1</v>
      </c>
    </row>
    <row r="14" spans="1:4" x14ac:dyDescent="0.25">
      <c r="A14" s="4" t="s">
        <v>10</v>
      </c>
      <c r="B14" s="49" t="s">
        <v>4</v>
      </c>
      <c r="C14" s="23"/>
      <c r="D14" s="45"/>
    </row>
    <row r="15" spans="1:4" x14ac:dyDescent="0.25">
      <c r="A15" s="6" t="s">
        <v>11</v>
      </c>
      <c r="B15" s="50" t="s">
        <v>6</v>
      </c>
      <c r="C15" s="23"/>
      <c r="D15" s="45"/>
    </row>
    <row r="16" spans="1:4" x14ac:dyDescent="0.25">
      <c r="A16" s="10"/>
      <c r="B16" s="51" t="s">
        <v>7</v>
      </c>
      <c r="C16" s="23"/>
      <c r="D16" s="45"/>
    </row>
    <row r="17" spans="1:4" x14ac:dyDescent="0.25">
      <c r="A17" s="4" t="s">
        <v>12</v>
      </c>
      <c r="B17" s="52" t="s">
        <v>4</v>
      </c>
      <c r="C17" s="25">
        <f>C14+C11+C8</f>
        <v>3</v>
      </c>
      <c r="D17" s="46">
        <f>D14+D11+D8</f>
        <v>3</v>
      </c>
    </row>
    <row r="18" spans="1:4" x14ac:dyDescent="0.25">
      <c r="A18" s="6"/>
      <c r="B18" s="53" t="s">
        <v>6</v>
      </c>
      <c r="C18" s="27">
        <f>(C19/C17)</f>
        <v>1.3333333333333333</v>
      </c>
      <c r="D18" s="47">
        <f>(D19/D17)</f>
        <v>1.3333333333333333</v>
      </c>
    </row>
    <row r="19" spans="1:4" x14ac:dyDescent="0.25">
      <c r="A19" s="8"/>
      <c r="B19" s="54" t="s">
        <v>7</v>
      </c>
      <c r="C19" s="29">
        <f>C16+C13+C10</f>
        <v>4</v>
      </c>
      <c r="D19" s="48">
        <f>D16+D13+D10</f>
        <v>4</v>
      </c>
    </row>
  </sheetData>
  <mergeCells count="5">
    <mergeCell ref="A2:D4"/>
    <mergeCell ref="A5:B5"/>
    <mergeCell ref="C5:D6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Bilan</vt:lpstr>
      <vt:lpstr>EU-15</vt:lpstr>
      <vt:lpstr>EU-12</vt:lpstr>
      <vt:lpstr>Croatia</vt:lpstr>
      <vt:lpstr>'EU-12'!Print_Area</vt:lpstr>
      <vt:lpstr>'EU-15'!Print_Area</vt:lpstr>
    </vt:vector>
  </TitlesOfParts>
  <Company>Copa-Cogeca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vansteen</dc:creator>
  <cp:lastModifiedBy>Dominique Dejonckheere</cp:lastModifiedBy>
  <cp:lastPrinted>2018-06-25T13:21:35Z</cp:lastPrinted>
  <dcterms:created xsi:type="dcterms:W3CDTF">2013-01-02T08:12:48Z</dcterms:created>
  <dcterms:modified xsi:type="dcterms:W3CDTF">2018-07-02T09:53:18Z</dcterms:modified>
</cp:coreProperties>
</file>