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OL CHIFFRE\"/>
    </mc:Choice>
  </mc:AlternateContent>
  <bookViews>
    <workbookView xWindow="0" yWindow="0" windowWidth="28800" windowHeight="12435"/>
  </bookViews>
  <sheets>
    <sheet name="TOTAL" sheetId="2" r:id="rId1"/>
    <sheet name="EU-15" sheetId="3" r:id="rId2"/>
    <sheet name="EU-13" sheetId="5" r:id="rId3"/>
    <sheet name="Sheet1" sheetId="8" r:id="rId4"/>
  </sheets>
  <definedNames>
    <definedName name="_xlnm.Print_Area" localSheetId="0">TOTAL!$A$2:$J$22</definedName>
  </definedNames>
  <calcPr calcId="152511"/>
</workbook>
</file>

<file path=xl/calcChain.xml><?xml version="1.0" encoding="utf-8"?>
<calcChain xmlns="http://schemas.openxmlformats.org/spreadsheetml/2006/main">
  <c r="I19" i="3" l="1"/>
  <c r="J19" i="3"/>
  <c r="J20" i="3"/>
  <c r="J18" i="3"/>
  <c r="P39" i="5" l="1"/>
  <c r="P37" i="5"/>
  <c r="P36" i="5"/>
  <c r="P34" i="5"/>
  <c r="P33" i="5"/>
  <c r="P31" i="5"/>
  <c r="P30" i="5"/>
  <c r="P28" i="5"/>
  <c r="P27" i="5"/>
  <c r="P25" i="5"/>
  <c r="O38" i="5"/>
  <c r="O39" i="5"/>
  <c r="O37" i="5"/>
  <c r="O36" i="5"/>
  <c r="O34" i="5"/>
  <c r="O33" i="5"/>
  <c r="O31" i="5"/>
  <c r="O30" i="5"/>
  <c r="O28" i="5"/>
  <c r="O27" i="5"/>
  <c r="O25" i="5"/>
  <c r="G35" i="5"/>
  <c r="N16" i="5"/>
  <c r="M16" i="5"/>
  <c r="J16" i="5"/>
  <c r="I16" i="5"/>
  <c r="J16" i="3"/>
  <c r="I16" i="3"/>
  <c r="E35" i="3"/>
  <c r="F35" i="3"/>
  <c r="P33" i="3"/>
  <c r="P31" i="3"/>
  <c r="P30" i="3"/>
  <c r="P28" i="3"/>
  <c r="P25" i="3"/>
  <c r="O32" i="3"/>
  <c r="O29" i="3"/>
  <c r="O26" i="3"/>
  <c r="O33" i="3"/>
  <c r="O31" i="3"/>
  <c r="O30" i="3"/>
  <c r="O28" i="3"/>
  <c r="O27" i="3"/>
  <c r="O25" i="3"/>
  <c r="P19" i="3"/>
  <c r="P20" i="3"/>
  <c r="O20" i="3"/>
  <c r="O18" i="3"/>
  <c r="P18" i="3"/>
  <c r="P14" i="3"/>
  <c r="O13" i="3"/>
  <c r="H29" i="5"/>
  <c r="G29" i="5"/>
  <c r="F10" i="5"/>
  <c r="E10" i="5"/>
  <c r="D10" i="5"/>
  <c r="P10" i="3"/>
  <c r="O10" i="3"/>
  <c r="L26" i="5" l="1"/>
  <c r="J26" i="5"/>
  <c r="I26" i="5"/>
  <c r="F26" i="3"/>
  <c r="E26" i="3"/>
  <c r="P7" i="3"/>
  <c r="O7" i="3"/>
  <c r="J8" i="5" l="1"/>
  <c r="I33" i="5" l="1"/>
  <c r="J30" i="5"/>
  <c r="L8" i="5"/>
  <c r="N26" i="3"/>
  <c r="M26" i="3"/>
  <c r="L27" i="3"/>
  <c r="L35" i="3"/>
  <c r="K35" i="3"/>
  <c r="K26" i="3"/>
  <c r="J32" i="3"/>
  <c r="I32" i="3"/>
  <c r="J30" i="3"/>
  <c r="I30" i="3"/>
  <c r="J26" i="3"/>
  <c r="I26" i="3"/>
  <c r="H30" i="3"/>
  <c r="G29" i="3"/>
  <c r="H26" i="3"/>
  <c r="G26" i="3"/>
  <c r="D32" i="3"/>
  <c r="C32" i="3"/>
  <c r="D29" i="3"/>
  <c r="C29" i="3"/>
  <c r="D26" i="3"/>
  <c r="C26" i="3"/>
  <c r="R7" i="3"/>
  <c r="Q7" i="3"/>
  <c r="N13" i="3"/>
  <c r="M13" i="3"/>
  <c r="N10" i="3"/>
  <c r="M10" i="3"/>
  <c r="N7" i="3"/>
  <c r="M7" i="3"/>
  <c r="L16" i="3"/>
  <c r="K16" i="3"/>
  <c r="L14" i="3"/>
  <c r="K13" i="3"/>
  <c r="L11" i="3"/>
  <c r="K10" i="3"/>
  <c r="L8" i="3"/>
  <c r="K7" i="3"/>
  <c r="J8" i="3"/>
  <c r="P27" i="3" s="1"/>
  <c r="I7" i="3"/>
  <c r="H8" i="3"/>
  <c r="G7" i="3"/>
  <c r="F7" i="3"/>
  <c r="E7" i="3"/>
  <c r="D16" i="3"/>
  <c r="C16" i="3"/>
  <c r="D13" i="3"/>
  <c r="C13" i="3"/>
  <c r="D10" i="3"/>
  <c r="C10" i="3"/>
  <c r="D7" i="3"/>
  <c r="C7" i="3"/>
  <c r="D6" i="5"/>
  <c r="N8" i="5"/>
  <c r="D38" i="5"/>
  <c r="C38" i="5"/>
  <c r="N35" i="5"/>
  <c r="M35" i="5"/>
  <c r="N26" i="5"/>
  <c r="M26" i="5"/>
  <c r="L35" i="5"/>
  <c r="L32" i="5"/>
  <c r="L29" i="5"/>
  <c r="K35" i="5"/>
  <c r="K32" i="5"/>
  <c r="K29" i="5"/>
  <c r="K26" i="5"/>
  <c r="J35" i="5"/>
  <c r="I35" i="5"/>
  <c r="G32" i="5"/>
  <c r="H27" i="5"/>
  <c r="G26" i="5"/>
  <c r="D36" i="5"/>
  <c r="C32" i="5"/>
  <c r="D33" i="5"/>
  <c r="D27" i="5"/>
  <c r="C26" i="5"/>
  <c r="P19" i="5"/>
  <c r="O19" i="5"/>
  <c r="O13" i="5"/>
  <c r="O7" i="5"/>
  <c r="N13" i="5"/>
  <c r="N10" i="5"/>
  <c r="M13" i="5"/>
  <c r="M10" i="5"/>
  <c r="M7" i="5"/>
  <c r="K19" i="5"/>
  <c r="K7" i="5"/>
  <c r="J13" i="5"/>
  <c r="J10" i="5"/>
  <c r="I13" i="5"/>
  <c r="I10" i="5"/>
  <c r="I7" i="5"/>
  <c r="E13" i="5"/>
  <c r="F7" i="5"/>
  <c r="E7" i="5"/>
  <c r="D13" i="5"/>
  <c r="C13" i="5"/>
  <c r="C10" i="5"/>
  <c r="C7" i="5"/>
  <c r="H33" i="5" l="1"/>
  <c r="P34" i="3" l="1"/>
  <c r="O36" i="3"/>
  <c r="P36" i="3"/>
  <c r="O34" i="3"/>
  <c r="O37" i="3" s="1"/>
  <c r="P32" i="3"/>
  <c r="P29" i="3"/>
  <c r="D8" i="2"/>
  <c r="C8" i="2"/>
  <c r="P26" i="5"/>
  <c r="F8" i="2"/>
  <c r="O35" i="5" l="1"/>
  <c r="O39" i="3"/>
  <c r="O38" i="3" s="1"/>
  <c r="O35" i="3"/>
  <c r="P29" i="5"/>
  <c r="P35" i="3"/>
  <c r="P26" i="3"/>
  <c r="E8" i="2"/>
  <c r="G8" i="2" s="1"/>
  <c r="O32" i="5"/>
  <c r="P39" i="3"/>
  <c r="P37" i="3"/>
  <c r="H8" i="2"/>
  <c r="T5" i="2" s="1"/>
  <c r="N18" i="3"/>
  <c r="P38" i="3" l="1"/>
  <c r="N5" i="2"/>
  <c r="S5" i="2"/>
  <c r="I8" i="2"/>
  <c r="O5" i="2"/>
  <c r="J8" i="2"/>
  <c r="C29" i="5" l="1"/>
  <c r="C18" i="5"/>
  <c r="D16" i="2" l="1"/>
  <c r="E16" i="2"/>
  <c r="E17" i="2"/>
  <c r="F11" i="2"/>
  <c r="E11" i="2"/>
  <c r="F10" i="2"/>
  <c r="F9" i="2" s="1"/>
  <c r="I18" i="5"/>
  <c r="M29" i="5"/>
  <c r="N29" i="5"/>
  <c r="M32" i="5"/>
  <c r="N32" i="5"/>
  <c r="M37" i="5"/>
  <c r="N37" i="5"/>
  <c r="M39" i="5"/>
  <c r="N39" i="5"/>
  <c r="N38" i="5" s="1"/>
  <c r="M18" i="5"/>
  <c r="N18" i="5"/>
  <c r="M20" i="5"/>
  <c r="N20" i="5"/>
  <c r="L39" i="5"/>
  <c r="K39" i="5"/>
  <c r="H39" i="5"/>
  <c r="G39" i="5"/>
  <c r="F39" i="5"/>
  <c r="E39" i="5"/>
  <c r="D39" i="5"/>
  <c r="C39" i="5"/>
  <c r="L37" i="5"/>
  <c r="L38" i="5" s="1"/>
  <c r="K37" i="5"/>
  <c r="J37" i="5"/>
  <c r="I37" i="5"/>
  <c r="H37" i="5"/>
  <c r="G37" i="5"/>
  <c r="F37" i="5"/>
  <c r="E37" i="5"/>
  <c r="D37" i="5"/>
  <c r="C37" i="5"/>
  <c r="F35" i="5"/>
  <c r="E35" i="5"/>
  <c r="F32" i="5"/>
  <c r="E32" i="5"/>
  <c r="F29" i="5"/>
  <c r="E29" i="5"/>
  <c r="D29" i="5"/>
  <c r="F26" i="5"/>
  <c r="E26" i="5"/>
  <c r="P20" i="5"/>
  <c r="O20" i="5"/>
  <c r="L20" i="5"/>
  <c r="L19" i="5" s="1"/>
  <c r="K20" i="5"/>
  <c r="J20" i="5"/>
  <c r="I20" i="5"/>
  <c r="H20" i="5"/>
  <c r="G20" i="5"/>
  <c r="F20" i="5"/>
  <c r="E20" i="5"/>
  <c r="D20" i="5"/>
  <c r="C20" i="5"/>
  <c r="C19" i="5" s="1"/>
  <c r="P18" i="5"/>
  <c r="O18" i="5"/>
  <c r="L18" i="5"/>
  <c r="K18" i="5"/>
  <c r="J18" i="5"/>
  <c r="H18" i="5"/>
  <c r="G18" i="5"/>
  <c r="F18" i="5"/>
  <c r="F19" i="5" s="1"/>
  <c r="E18" i="5"/>
  <c r="D18" i="5"/>
  <c r="P16" i="5"/>
  <c r="O16" i="5"/>
  <c r="L16" i="5"/>
  <c r="K16" i="5"/>
  <c r="H16" i="5"/>
  <c r="G16" i="5"/>
  <c r="F16" i="5"/>
  <c r="E16" i="5"/>
  <c r="D16" i="5"/>
  <c r="C16" i="5"/>
  <c r="L13" i="5"/>
  <c r="K13" i="5"/>
  <c r="H13" i="5"/>
  <c r="G13" i="5"/>
  <c r="F13" i="5"/>
  <c r="P10" i="5"/>
  <c r="O10" i="5"/>
  <c r="L10" i="5"/>
  <c r="K10" i="5"/>
  <c r="H10" i="5"/>
  <c r="G10" i="5"/>
  <c r="H7" i="5"/>
  <c r="G7" i="5"/>
  <c r="C14" i="2"/>
  <c r="J37" i="3"/>
  <c r="K37" i="3"/>
  <c r="C37" i="3"/>
  <c r="Q18" i="3"/>
  <c r="E18" i="3"/>
  <c r="C20" i="3"/>
  <c r="C18" i="3"/>
  <c r="N39" i="3"/>
  <c r="M39" i="3"/>
  <c r="L39" i="3"/>
  <c r="K39" i="3"/>
  <c r="K38" i="3" s="1"/>
  <c r="J39" i="3"/>
  <c r="J38" i="3" s="1"/>
  <c r="H39" i="3"/>
  <c r="G39" i="3"/>
  <c r="F39" i="3"/>
  <c r="E39" i="3"/>
  <c r="D39" i="3"/>
  <c r="C39" i="3"/>
  <c r="C38" i="3" s="1"/>
  <c r="N37" i="3"/>
  <c r="M37" i="3"/>
  <c r="L37" i="3"/>
  <c r="I37" i="3"/>
  <c r="H37" i="3"/>
  <c r="G37" i="3"/>
  <c r="F37" i="3"/>
  <c r="E37" i="3"/>
  <c r="D37" i="3"/>
  <c r="N35" i="3"/>
  <c r="M35" i="3"/>
  <c r="J35" i="3"/>
  <c r="I35" i="3"/>
  <c r="H35" i="3"/>
  <c r="G35" i="3"/>
  <c r="D35" i="3"/>
  <c r="C35" i="3"/>
  <c r="L32" i="3"/>
  <c r="K32" i="3"/>
  <c r="H32" i="3"/>
  <c r="G32" i="3"/>
  <c r="F32" i="3"/>
  <c r="E32" i="3"/>
  <c r="N29" i="3"/>
  <c r="M29" i="3"/>
  <c r="L29" i="3"/>
  <c r="K29" i="3"/>
  <c r="F29" i="3"/>
  <c r="E29" i="3"/>
  <c r="R20" i="3"/>
  <c r="Q20" i="3"/>
  <c r="Q19" i="3" s="1"/>
  <c r="R18" i="3"/>
  <c r="N20" i="3"/>
  <c r="N19" i="3" s="1"/>
  <c r="M20" i="3"/>
  <c r="M18" i="3"/>
  <c r="L20" i="3"/>
  <c r="K20" i="3"/>
  <c r="L18" i="3"/>
  <c r="K18" i="3"/>
  <c r="I20" i="3"/>
  <c r="I18" i="3"/>
  <c r="H20" i="3"/>
  <c r="H19" i="3" s="1"/>
  <c r="G20" i="3"/>
  <c r="H18" i="3"/>
  <c r="G18" i="3"/>
  <c r="F20" i="3"/>
  <c r="F19" i="3" s="1"/>
  <c r="E20" i="3"/>
  <c r="E19" i="3" s="1"/>
  <c r="F18" i="3"/>
  <c r="D18" i="3"/>
  <c r="R13" i="3"/>
  <c r="Q13" i="3"/>
  <c r="J13" i="3"/>
  <c r="I13" i="3"/>
  <c r="H13" i="3"/>
  <c r="G13" i="3"/>
  <c r="E13" i="3"/>
  <c r="R16" i="3"/>
  <c r="Q16" i="3"/>
  <c r="P16" i="3"/>
  <c r="O16" i="3"/>
  <c r="N16" i="3"/>
  <c r="M16" i="3"/>
  <c r="H16" i="3"/>
  <c r="G16" i="3"/>
  <c r="F16" i="3"/>
  <c r="E16" i="3"/>
  <c r="F10" i="3"/>
  <c r="E10" i="3"/>
  <c r="H10" i="3"/>
  <c r="G10" i="3"/>
  <c r="J10" i="3"/>
  <c r="I10" i="3"/>
  <c r="R10" i="3"/>
  <c r="Q10" i="3"/>
  <c r="N19" i="5" l="1"/>
  <c r="M19" i="5"/>
  <c r="P35" i="5"/>
  <c r="I19" i="5"/>
  <c r="F38" i="3"/>
  <c r="J19" i="5"/>
  <c r="H38" i="5"/>
  <c r="D19" i="5"/>
  <c r="O19" i="3"/>
  <c r="M38" i="5"/>
  <c r="K38" i="5"/>
  <c r="E19" i="5"/>
  <c r="M19" i="3"/>
  <c r="R19" i="3"/>
  <c r="G38" i="3"/>
  <c r="L38" i="3"/>
  <c r="C19" i="3"/>
  <c r="K19" i="3"/>
  <c r="D38" i="3"/>
  <c r="H38" i="3"/>
  <c r="M38" i="3"/>
  <c r="G19" i="3"/>
  <c r="L19" i="3"/>
  <c r="E38" i="3"/>
  <c r="N38" i="3"/>
  <c r="G38" i="5"/>
  <c r="F14" i="2"/>
  <c r="E14" i="2"/>
  <c r="G14" i="2" s="1"/>
  <c r="C16" i="2"/>
  <c r="D14" i="2"/>
  <c r="D15" i="2" s="1"/>
  <c r="C10" i="2"/>
  <c r="C9" i="2" s="1"/>
  <c r="F20" i="2"/>
  <c r="E20" i="2"/>
  <c r="Q34" i="5"/>
  <c r="F19" i="2"/>
  <c r="F17" i="2"/>
  <c r="F13" i="2"/>
  <c r="F12" i="2" s="1"/>
  <c r="E19" i="2"/>
  <c r="E18" i="2" s="1"/>
  <c r="Q33" i="3"/>
  <c r="R33" i="3"/>
  <c r="Q25" i="5"/>
  <c r="R36" i="5"/>
  <c r="E38" i="5"/>
  <c r="Q28" i="5"/>
  <c r="G19" i="5"/>
  <c r="H19" i="5"/>
  <c r="R25" i="5"/>
  <c r="R34" i="5"/>
  <c r="R28" i="5"/>
  <c r="R31" i="5"/>
  <c r="Q36" i="5"/>
  <c r="F38" i="5"/>
  <c r="Q31" i="5"/>
  <c r="E15" i="2" l="1"/>
  <c r="F18" i="2"/>
  <c r="G16" i="2"/>
  <c r="AA7" i="2" s="1"/>
  <c r="C15" i="2"/>
  <c r="N11" i="2"/>
  <c r="S7" i="2"/>
  <c r="R37" i="5"/>
  <c r="H14" i="2"/>
  <c r="Q37" i="5"/>
  <c r="N13" i="2" l="1"/>
  <c r="N12" i="2" s="1"/>
  <c r="G15" i="2"/>
  <c r="T7" i="2"/>
  <c r="J14" i="2"/>
  <c r="I14" i="2"/>
  <c r="O11" i="2"/>
  <c r="C17" i="2"/>
  <c r="G17" i="2" s="1"/>
  <c r="D17" i="2"/>
  <c r="H17" i="2" s="1"/>
  <c r="T8" i="2" s="1"/>
  <c r="N14" i="2" l="1"/>
  <c r="S8" i="2"/>
  <c r="C19" i="2"/>
  <c r="C18" i="2" s="1"/>
  <c r="D19" i="2"/>
  <c r="D18" i="2" s="1"/>
  <c r="J17" i="2"/>
  <c r="I17" i="2"/>
  <c r="O14" i="2"/>
  <c r="R34" i="3"/>
  <c r="Q34" i="3"/>
  <c r="D20" i="3"/>
  <c r="D19" i="3" s="1"/>
  <c r="Q36" i="3"/>
  <c r="C11" i="2"/>
  <c r="G11" i="2" s="1"/>
  <c r="D11" i="2"/>
  <c r="H11" i="2" s="1"/>
  <c r="R36" i="3"/>
  <c r="N8" i="2" l="1"/>
  <c r="S6" i="2"/>
  <c r="O8" i="2"/>
  <c r="T6" i="2"/>
  <c r="I11" i="2"/>
  <c r="J11" i="2"/>
  <c r="H19" i="2"/>
  <c r="D10" i="2"/>
  <c r="D9" i="2" s="1"/>
  <c r="D13" i="2"/>
  <c r="D12" i="2" s="1"/>
  <c r="G19" i="2"/>
  <c r="Q25" i="3"/>
  <c r="R25" i="3"/>
  <c r="D20" i="2"/>
  <c r="H20" i="2" s="1"/>
  <c r="T9" i="2" s="1"/>
  <c r="Q27" i="3"/>
  <c r="R27" i="3"/>
  <c r="C20" i="2"/>
  <c r="G20" i="2" s="1"/>
  <c r="Q31" i="3"/>
  <c r="R31" i="3"/>
  <c r="Q28" i="3"/>
  <c r="R28" i="3"/>
  <c r="AB8" i="2" l="1"/>
  <c r="H18" i="2"/>
  <c r="AA8" i="2"/>
  <c r="G18" i="2"/>
  <c r="N17" i="2"/>
  <c r="S9" i="2"/>
  <c r="I20" i="2"/>
  <c r="O17" i="2"/>
  <c r="J20" i="2"/>
  <c r="O16" i="2"/>
  <c r="O15" i="2" s="1"/>
  <c r="I19" i="2"/>
  <c r="H13" i="2"/>
  <c r="D22" i="2"/>
  <c r="D21" i="2" s="1"/>
  <c r="J19" i="2"/>
  <c r="N16" i="2"/>
  <c r="N15" i="2" s="1"/>
  <c r="H10" i="2"/>
  <c r="Q37" i="3"/>
  <c r="R37" i="3"/>
  <c r="J18" i="2" l="1"/>
  <c r="I18" i="2" s="1"/>
  <c r="AB6" i="2"/>
  <c r="H12" i="2"/>
  <c r="AB5" i="2"/>
  <c r="H9" i="2"/>
  <c r="O7" i="2"/>
  <c r="O6" i="2" s="1"/>
  <c r="O10" i="2"/>
  <c r="O9" i="2" s="1"/>
  <c r="I39" i="3" l="1"/>
  <c r="I38" i="3" s="1"/>
  <c r="R30" i="3" l="1"/>
  <c r="C13" i="2"/>
  <c r="C12" i="2" s="1"/>
  <c r="C22" i="2"/>
  <c r="C21" i="2" s="1"/>
  <c r="Q30" i="3"/>
  <c r="E10" i="2"/>
  <c r="R39" i="3" l="1"/>
  <c r="Q39" i="3"/>
  <c r="E9" i="2"/>
  <c r="G10" i="2"/>
  <c r="O26" i="5"/>
  <c r="R27" i="5"/>
  <c r="Q27" i="5"/>
  <c r="AA5" i="2" l="1"/>
  <c r="G9" i="2"/>
  <c r="J9" i="2" s="1"/>
  <c r="I9" i="2" s="1"/>
  <c r="J10" i="2"/>
  <c r="N7" i="2"/>
  <c r="N6" i="2" s="1"/>
  <c r="I10" i="2"/>
  <c r="E13" i="2"/>
  <c r="I30" i="5"/>
  <c r="I39" i="5" s="1"/>
  <c r="I38" i="5" s="1"/>
  <c r="E12" i="2" l="1"/>
  <c r="G13" i="2"/>
  <c r="R30" i="5"/>
  <c r="Q30" i="5"/>
  <c r="O29" i="5"/>
  <c r="E22" i="2" l="1"/>
  <c r="AA6" i="2"/>
  <c r="N10" i="2"/>
  <c r="N9" i="2" s="1"/>
  <c r="J13" i="2"/>
  <c r="G12" i="2"/>
  <c r="J12" i="2" s="1"/>
  <c r="I12" i="2" s="1"/>
  <c r="I13" i="2"/>
  <c r="E21" i="2" l="1"/>
  <c r="G22" i="2"/>
  <c r="AA9" i="2" l="1"/>
  <c r="N19" i="2"/>
  <c r="N18" i="2" s="1"/>
  <c r="G21" i="2"/>
  <c r="J33" i="5"/>
  <c r="J39" i="5" s="1"/>
  <c r="J38" i="5" s="1"/>
  <c r="Q33" i="5" l="1"/>
  <c r="P32" i="5"/>
  <c r="R33" i="5"/>
  <c r="F16" i="2"/>
  <c r="P38" i="5" l="1"/>
  <c r="Q39" i="5"/>
  <c r="R39" i="5"/>
  <c r="F22" i="2"/>
  <c r="F15" i="2"/>
  <c r="H16" i="2"/>
  <c r="F21" i="2" l="1"/>
  <c r="H22" i="2"/>
  <c r="AB7" i="2"/>
  <c r="O13" i="2"/>
  <c r="O12" i="2" s="1"/>
  <c r="H15" i="2"/>
  <c r="I16" i="2"/>
  <c r="J16" i="2"/>
  <c r="O19" i="2" l="1"/>
  <c r="O18" i="2" s="1"/>
  <c r="I22" i="2"/>
  <c r="AB9" i="2"/>
  <c r="J22" i="2"/>
  <c r="H21" i="2"/>
  <c r="J15" i="2"/>
  <c r="I15" i="2"/>
  <c r="J21" i="2" l="1"/>
  <c r="I21" i="2"/>
</calcChain>
</file>

<file path=xl/sharedStrings.xml><?xml version="1.0" encoding="utf-8"?>
<sst xmlns="http://schemas.openxmlformats.org/spreadsheetml/2006/main" count="285" uniqueCount="61">
  <si>
    <t>Area (1.000 ha)</t>
  </si>
  <si>
    <t>Yield (t/ha)</t>
  </si>
  <si>
    <t>Production (1.000 t)</t>
  </si>
  <si>
    <t>Rape seed</t>
  </si>
  <si>
    <t>area</t>
  </si>
  <si>
    <t>yield</t>
  </si>
  <si>
    <t>production</t>
  </si>
  <si>
    <t>Sunflower</t>
  </si>
  <si>
    <t>Others</t>
  </si>
  <si>
    <t>TOTAL</t>
  </si>
  <si>
    <t>Variation</t>
  </si>
  <si>
    <t>%</t>
  </si>
  <si>
    <t>EU-15</t>
  </si>
  <si>
    <t>EU-28 OILSEEDS' AREA AND PRODUCTION ESTIMATES FOR HARVEST 2017
AND SOWING INTENTIONS FOR HARVEST 2018</t>
  </si>
  <si>
    <t>EU-13</t>
  </si>
  <si>
    <t>EU-28</t>
  </si>
  <si>
    <t>Harvest 17</t>
  </si>
  <si>
    <t>Harvest 18</t>
  </si>
  <si>
    <t>EU-15 OILSEEDS' AREA AND PRODUCTION ESTIMATES FOR HARVEST 2017 AND SOWING INTENTIONS FOR HARVEST 2018</t>
  </si>
  <si>
    <t>Austria</t>
  </si>
  <si>
    <t>Denmark</t>
  </si>
  <si>
    <t>Finland</t>
  </si>
  <si>
    <t>France</t>
  </si>
  <si>
    <t>Germany</t>
  </si>
  <si>
    <t>Greece</t>
  </si>
  <si>
    <t>Ireland</t>
  </si>
  <si>
    <t>Italy</t>
  </si>
  <si>
    <t>Portugal</t>
  </si>
  <si>
    <t>Spain</t>
  </si>
  <si>
    <t>Sweden</t>
  </si>
  <si>
    <t>United Kingdom</t>
  </si>
  <si>
    <t>Colza</t>
  </si>
  <si>
    <t>Tournesol</t>
  </si>
  <si>
    <t>Soyabeans</t>
  </si>
  <si>
    <t>Soja</t>
  </si>
  <si>
    <t>Bulgaria</t>
  </si>
  <si>
    <t>Croatia</t>
  </si>
  <si>
    <t>Cyprus</t>
  </si>
  <si>
    <t>Czech Republic</t>
  </si>
  <si>
    <t>Estonia</t>
  </si>
  <si>
    <t>Hungary</t>
  </si>
  <si>
    <t>Latvia</t>
  </si>
  <si>
    <t>Lithuania</t>
  </si>
  <si>
    <t>Malta</t>
  </si>
  <si>
    <t>Poland</t>
  </si>
  <si>
    <t>Romania</t>
  </si>
  <si>
    <t>Slovakia</t>
  </si>
  <si>
    <t>Slovenia</t>
  </si>
  <si>
    <t>EU-13 OILSEEDS' AREA AND PRODUCTION ESTIMATES FOR HARVEST 2017 AND SOWING INTENTIONS FOR HARVEST 2018</t>
  </si>
  <si>
    <t>Autres</t>
  </si>
  <si>
    <t>Total</t>
  </si>
  <si>
    <t>1000 ha</t>
  </si>
  <si>
    <t>Area EU-28</t>
  </si>
  <si>
    <t>Production EU-28</t>
  </si>
  <si>
    <t>1,000 t</t>
  </si>
  <si>
    <t>Variation y/y</t>
  </si>
  <si>
    <t>Area (1,000 ha)</t>
  </si>
  <si>
    <t>Production (1,000 t)</t>
  </si>
  <si>
    <t>Netherlands/Luxembourg</t>
  </si>
  <si>
    <t xml:space="preserve">
Belgium</t>
  </si>
  <si>
    <t>GOL(18)2523:7 - DDJ/jk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</si>
</sst>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00B050"/>
      <name val="Calibri"/>
      <family val="2"/>
    </font>
    <font>
      <sz val="10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6">
    <xf numFmtId="0" fontId="0" fillId="0" borderId="0" xfId="0"/>
    <xf numFmtId="164" fontId="0" fillId="0" borderId="1" xfId="0" applyNumberFormat="1" applyBorder="1"/>
    <xf numFmtId="164" fontId="0" fillId="0" borderId="0" xfId="0" applyNumberFormat="1"/>
    <xf numFmtId="164" fontId="1" fillId="0" borderId="0" xfId="0" applyNumberFormat="1" applyFont="1" applyFill="1" applyBorder="1"/>
    <xf numFmtId="164" fontId="1" fillId="0" borderId="2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0" fillId="0" borderId="6" xfId="0" applyNumberFormat="1" applyBorder="1"/>
    <xf numFmtId="164" fontId="5" fillId="0" borderId="1" xfId="0" applyNumberFormat="1" applyFont="1" applyBorder="1"/>
    <xf numFmtId="164" fontId="5" fillId="0" borderId="6" xfId="0" applyNumberFormat="1" applyFont="1" applyBorder="1"/>
    <xf numFmtId="164" fontId="0" fillId="0" borderId="4" xfId="0" applyNumberFormat="1" applyBorder="1"/>
    <xf numFmtId="164" fontId="0" fillId="0" borderId="5" xfId="0" applyNumberFormat="1" applyBorder="1"/>
    <xf numFmtId="164" fontId="5" fillId="0" borderId="4" xfId="0" applyNumberFormat="1" applyFont="1" applyBorder="1"/>
    <xf numFmtId="164" fontId="5" fillId="0" borderId="5" xfId="0" applyNumberFormat="1" applyFont="1" applyBorder="1"/>
    <xf numFmtId="164" fontId="1" fillId="0" borderId="2" xfId="0" applyNumberFormat="1" applyFont="1" applyFill="1" applyBorder="1"/>
    <xf numFmtId="164" fontId="1" fillId="0" borderId="7" xfId="0" applyNumberFormat="1" applyFont="1" applyFill="1" applyBorder="1"/>
    <xf numFmtId="164" fontId="0" fillId="0" borderId="2" xfId="0" applyNumberFormat="1" applyBorder="1"/>
    <xf numFmtId="164" fontId="0" fillId="0" borderId="3" xfId="0" applyNumberFormat="1" applyBorder="1"/>
    <xf numFmtId="164" fontId="5" fillId="0" borderId="2" xfId="0" applyNumberFormat="1" applyFont="1" applyBorder="1"/>
    <xf numFmtId="164" fontId="5" fillId="0" borderId="3" xfId="0" applyNumberFormat="1" applyFont="1" applyBorder="1"/>
    <xf numFmtId="164" fontId="3" fillId="0" borderId="2" xfId="0" applyNumberFormat="1" applyFont="1" applyFill="1" applyBorder="1"/>
    <xf numFmtId="164" fontId="2" fillId="0" borderId="0" xfId="0" applyNumberFormat="1" applyFont="1" applyFill="1" applyBorder="1"/>
    <xf numFmtId="164" fontId="5" fillId="0" borderId="0" xfId="0" applyNumberFormat="1" applyFont="1"/>
    <xf numFmtId="164" fontId="2" fillId="0" borderId="4" xfId="0" applyNumberFormat="1" applyFont="1" applyFill="1" applyBorder="1"/>
    <xf numFmtId="164" fontId="2" fillId="0" borderId="2" xfId="0" applyNumberFormat="1" applyFont="1" applyFill="1" applyBorder="1"/>
    <xf numFmtId="164" fontId="2" fillId="0" borderId="7" xfId="0" applyNumberFormat="1" applyFont="1" applyFill="1" applyBorder="1"/>
    <xf numFmtId="164" fontId="0" fillId="0" borderId="0" xfId="0" applyNumberFormat="1" applyFill="1"/>
    <xf numFmtId="164" fontId="2" fillId="0" borderId="1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8" xfId="0" applyNumberFormat="1" applyFont="1" applyFill="1" applyBorder="1"/>
    <xf numFmtId="164" fontId="0" fillId="0" borderId="0" xfId="0" applyNumberFormat="1" applyAlignment="1">
      <alignment horizontal="center"/>
    </xf>
    <xf numFmtId="164" fontId="9" fillId="0" borderId="4" xfId="0" applyNumberFormat="1" applyFont="1" applyBorder="1"/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10" fillId="0" borderId="1" xfId="0" applyNumberFormat="1" applyFont="1" applyBorder="1"/>
    <xf numFmtId="164" fontId="10" fillId="0" borderId="6" xfId="0" applyNumberFormat="1" applyFont="1" applyBorder="1"/>
    <xf numFmtId="164" fontId="10" fillId="0" borderId="4" xfId="0" applyNumberFormat="1" applyFont="1" applyBorder="1"/>
    <xf numFmtId="164" fontId="10" fillId="0" borderId="5" xfId="0" applyNumberFormat="1" applyFont="1" applyBorder="1"/>
    <xf numFmtId="164" fontId="10" fillId="0" borderId="2" xfId="0" applyNumberFormat="1" applyFont="1" applyBorder="1"/>
    <xf numFmtId="164" fontId="10" fillId="0" borderId="3" xfId="0" applyNumberFormat="1" applyFont="1" applyBorder="1"/>
    <xf numFmtId="164" fontId="10" fillId="0" borderId="0" xfId="0" applyNumberFormat="1" applyFont="1" applyBorder="1"/>
    <xf numFmtId="164" fontId="9" fillId="0" borderId="0" xfId="0" applyNumberFormat="1" applyFont="1" applyBorder="1"/>
    <xf numFmtId="164" fontId="0" fillId="0" borderId="0" xfId="0" applyNumberFormat="1" applyFill="1" applyAlignment="1">
      <alignment horizontal="center"/>
    </xf>
    <xf numFmtId="164" fontId="9" fillId="0" borderId="5" xfId="0" applyNumberFormat="1" applyFont="1" applyBorder="1"/>
    <xf numFmtId="164" fontId="9" fillId="0" borderId="2" xfId="0" applyNumberFormat="1" applyFont="1" applyBorder="1"/>
    <xf numFmtId="164" fontId="9" fillId="0" borderId="3" xfId="0" applyNumberFormat="1" applyFont="1" applyBorder="1"/>
    <xf numFmtId="164" fontId="10" fillId="0" borderId="8" xfId="0" applyNumberFormat="1" applyFont="1" applyBorder="1"/>
    <xf numFmtId="165" fontId="9" fillId="0" borderId="1" xfId="1" applyNumberFormat="1" applyFont="1" applyFill="1" applyBorder="1"/>
    <xf numFmtId="164" fontId="9" fillId="0" borderId="6" xfId="0" applyNumberFormat="1" applyFont="1" applyFill="1" applyBorder="1"/>
    <xf numFmtId="165" fontId="9" fillId="0" borderId="4" xfId="1" applyNumberFormat="1" applyFont="1" applyFill="1" applyBorder="1"/>
    <xf numFmtId="164" fontId="9" fillId="0" borderId="5" xfId="0" applyNumberFormat="1" applyFont="1" applyFill="1" applyBorder="1"/>
    <xf numFmtId="164" fontId="10" fillId="0" borderId="7" xfId="0" applyNumberFormat="1" applyFont="1" applyBorder="1"/>
    <xf numFmtId="165" fontId="9" fillId="0" borderId="2" xfId="1" applyNumberFormat="1" applyFont="1" applyFill="1" applyBorder="1"/>
    <xf numFmtId="164" fontId="9" fillId="0" borderId="3" xfId="0" applyNumberFormat="1" applyFont="1" applyFill="1" applyBorder="1"/>
    <xf numFmtId="164" fontId="9" fillId="0" borderId="7" xfId="0" applyNumberFormat="1" applyFont="1" applyBorder="1"/>
    <xf numFmtId="164" fontId="0" fillId="2" borderId="0" xfId="0" applyNumberFormat="1" applyFill="1"/>
    <xf numFmtId="164" fontId="13" fillId="0" borderId="0" xfId="0" applyNumberFormat="1" applyFont="1" applyAlignment="1">
      <alignment vertical="center"/>
    </xf>
    <xf numFmtId="164" fontId="10" fillId="0" borderId="0" xfId="0" applyNumberFormat="1" applyFont="1"/>
    <xf numFmtId="164" fontId="0" fillId="0" borderId="0" xfId="0" quotePrefix="1" applyNumberFormat="1"/>
    <xf numFmtId="164" fontId="0" fillId="0" borderId="0" xfId="0" applyNumberFormat="1" applyBorder="1"/>
    <xf numFmtId="164" fontId="2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4" fontId="5" fillId="0" borderId="0" xfId="0" applyNumberFormat="1" applyFont="1" applyBorder="1"/>
    <xf numFmtId="164" fontId="1" fillId="0" borderId="9" xfId="0" applyNumberFormat="1" applyFont="1" applyFill="1" applyBorder="1"/>
    <xf numFmtId="164" fontId="0" fillId="0" borderId="9" xfId="0" applyNumberFormat="1" applyBorder="1"/>
    <xf numFmtId="164" fontId="2" fillId="0" borderId="9" xfId="0" applyNumberFormat="1" applyFont="1" applyFill="1" applyBorder="1"/>
    <xf numFmtId="164" fontId="0" fillId="0" borderId="7" xfId="0" applyNumberFormat="1" applyBorder="1"/>
    <xf numFmtId="164" fontId="1" fillId="0" borderId="10" xfId="0" applyNumberFormat="1" applyFont="1" applyFill="1" applyBorder="1" applyAlignment="1">
      <alignment horizontal="center"/>
    </xf>
    <xf numFmtId="164" fontId="0" fillId="0" borderId="11" xfId="0" applyNumberFormat="1" applyFont="1" applyBorder="1"/>
    <xf numFmtId="164" fontId="0" fillId="0" borderId="10" xfId="0" applyNumberFormat="1" applyFont="1" applyBorder="1"/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/>
    <xf numFmtId="164" fontId="10" fillId="0" borderId="8" xfId="0" applyNumberFormat="1" applyFont="1" applyFill="1" applyBorder="1"/>
    <xf numFmtId="164" fontId="10" fillId="0" borderId="4" xfId="0" applyNumberFormat="1" applyFont="1" applyFill="1" applyBorder="1"/>
    <xf numFmtId="164" fontId="10" fillId="0" borderId="0" xfId="0" applyNumberFormat="1" applyFont="1" applyFill="1" applyBorder="1"/>
    <xf numFmtId="164" fontId="10" fillId="0" borderId="2" xfId="0" applyNumberFormat="1" applyFont="1" applyFill="1" applyBorder="1"/>
    <xf numFmtId="164" fontId="10" fillId="0" borderId="7" xfId="0" applyNumberFormat="1" applyFont="1" applyFill="1" applyBorder="1"/>
    <xf numFmtId="164" fontId="9" fillId="0" borderId="1" xfId="0" applyNumberFormat="1" applyFont="1" applyFill="1" applyBorder="1"/>
    <xf numFmtId="164" fontId="9" fillId="0" borderId="8" xfId="0" applyNumberFormat="1" applyFont="1" applyFill="1" applyBorder="1"/>
    <xf numFmtId="164" fontId="9" fillId="0" borderId="4" xfId="0" applyNumberFormat="1" applyFont="1" applyFill="1" applyBorder="1"/>
    <xf numFmtId="164" fontId="9" fillId="0" borderId="0" xfId="0" applyNumberFormat="1" applyFont="1" applyFill="1" applyBorder="1"/>
    <xf numFmtId="164" fontId="9" fillId="0" borderId="2" xfId="0" applyNumberFormat="1" applyFont="1" applyFill="1" applyBorder="1"/>
    <xf numFmtId="164" fontId="9" fillId="0" borderId="7" xfId="0" applyNumberFormat="1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0" fillId="0" borderId="6" xfId="0" applyNumberFormat="1" applyFont="1" applyFill="1" applyBorder="1"/>
    <xf numFmtId="164" fontId="10" fillId="0" borderId="5" xfId="0" applyNumberFormat="1" applyFont="1" applyFill="1" applyBorder="1"/>
    <xf numFmtId="164" fontId="10" fillId="0" borderId="3" xfId="0" applyNumberFormat="1" applyFont="1" applyFill="1" applyBorder="1"/>
    <xf numFmtId="164" fontId="0" fillId="0" borderId="0" xfId="0" applyNumberFormat="1" applyFont="1" applyBorder="1"/>
    <xf numFmtId="164" fontId="11" fillId="0" borderId="0" xfId="0" applyNumberFormat="1" applyFont="1" applyFill="1"/>
    <xf numFmtId="165" fontId="5" fillId="0" borderId="4" xfId="1" applyNumberFormat="1" applyFont="1" applyBorder="1"/>
    <xf numFmtId="165" fontId="5" fillId="0" borderId="2" xfId="1" applyNumberFormat="1" applyFont="1" applyBorder="1"/>
    <xf numFmtId="165" fontId="5" fillId="0" borderId="1" xfId="1" applyNumberFormat="1" applyFont="1" applyBorder="1"/>
    <xf numFmtId="3" fontId="2" fillId="0" borderId="3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left" indent="1"/>
    </xf>
    <xf numFmtId="164" fontId="1" fillId="0" borderId="3" xfId="0" applyNumberFormat="1" applyFont="1" applyFill="1" applyBorder="1" applyAlignment="1">
      <alignment horizontal="left" indent="1"/>
    </xf>
    <xf numFmtId="164" fontId="6" fillId="0" borderId="0" xfId="0" applyNumberFormat="1" applyFont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indent="1"/>
    </xf>
    <xf numFmtId="164" fontId="1" fillId="0" borderId="6" xfId="0" applyNumberFormat="1" applyFont="1" applyFill="1" applyBorder="1" applyAlignment="1">
      <alignment horizontal="left" indent="1"/>
    </xf>
    <xf numFmtId="164" fontId="1" fillId="0" borderId="4" xfId="0" applyNumberFormat="1" applyFont="1" applyFill="1" applyBorder="1" applyAlignment="1">
      <alignment horizontal="left" indent="1"/>
    </xf>
    <xf numFmtId="164" fontId="1" fillId="0" borderId="5" xfId="0" applyNumberFormat="1" applyFont="1" applyFill="1" applyBorder="1" applyAlignment="1">
      <alignment horizontal="left" indent="1"/>
    </xf>
    <xf numFmtId="164" fontId="1" fillId="0" borderId="7" xfId="0" applyNumberFormat="1" applyFont="1" applyFill="1" applyBorder="1" applyAlignment="1">
      <alignment horizontal="left" indent="1"/>
    </xf>
    <xf numFmtId="164" fontId="8" fillId="0" borderId="8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indent="1"/>
    </xf>
    <xf numFmtId="164" fontId="12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6" fillId="0" borderId="8" xfId="0" applyNumberFormat="1" applyFont="1" applyFill="1" applyBorder="1" applyAlignment="1">
      <alignment horizontal="center" vertical="center"/>
    </xf>
    <xf numFmtId="164" fontId="16" fillId="0" borderId="6" xfId="0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164" fontId="14" fillId="0" borderId="6" xfId="0" applyNumberFormat="1" applyFont="1" applyFill="1" applyBorder="1" applyAlignment="1">
      <alignment horizontal="center" vertical="center"/>
    </xf>
    <xf numFmtId="164" fontId="14" fillId="0" borderId="4" xfId="0" applyNumberFormat="1" applyFont="1" applyFill="1" applyBorder="1" applyAlignment="1">
      <alignment horizontal="center" vertical="center"/>
    </xf>
    <xf numFmtId="164" fontId="14" fillId="0" borderId="5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left" indent="1"/>
    </xf>
    <xf numFmtId="164" fontId="2" fillId="0" borderId="8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14" fillId="0" borderId="8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164" fontId="15" fillId="0" borderId="6" xfId="0" applyNumberFormat="1" applyFont="1" applyFill="1" applyBorder="1" applyAlignment="1">
      <alignment horizontal="center" vertical="center"/>
    </xf>
    <xf numFmtId="164" fontId="15" fillId="0" borderId="4" xfId="0" applyNumberFormat="1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OIlseeds Area 2018/2017 (1,000 ha)</a:t>
            </a:r>
          </a:p>
          <a:p>
            <a:pPr>
              <a:defRPr/>
            </a:pP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TOTAL!$S$3:$S$4</c:f>
              <c:strCache>
                <c:ptCount val="2"/>
                <c:pt idx="0">
                  <c:v>Area EU-28</c:v>
                </c:pt>
                <c:pt idx="1">
                  <c:v>Harvest 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TOTAL!$R$5:$R$9</c:f>
              <c:strCache>
                <c:ptCount val="5"/>
                <c:pt idx="0">
                  <c:v>Rape seed</c:v>
                </c:pt>
                <c:pt idx="1">
                  <c:v>Sunflower</c:v>
                </c:pt>
                <c:pt idx="2">
                  <c:v>Soyabeans</c:v>
                </c:pt>
                <c:pt idx="3">
                  <c:v>Others</c:v>
                </c:pt>
                <c:pt idx="4">
                  <c:v>Total</c:v>
                </c:pt>
              </c:strCache>
            </c:strRef>
          </c:cat>
          <c:val>
            <c:numRef>
              <c:f>TOTAL!$S$5:$S$9</c:f>
              <c:numCache>
                <c:formatCode>#,##0.0</c:formatCode>
                <c:ptCount val="5"/>
                <c:pt idx="0">
                  <c:v>6737.12</c:v>
                </c:pt>
                <c:pt idx="1">
                  <c:v>4258.2999999999993</c:v>
                </c:pt>
                <c:pt idx="2">
                  <c:v>947.90000000000009</c:v>
                </c:pt>
                <c:pt idx="3">
                  <c:v>75.400000000000006</c:v>
                </c:pt>
                <c:pt idx="4">
                  <c:v>12018.719999999998</c:v>
                </c:pt>
              </c:numCache>
            </c:numRef>
          </c:val>
        </c:ser>
        <c:ser>
          <c:idx val="1"/>
          <c:order val="1"/>
          <c:tx>
            <c:strRef>
              <c:f>TOTAL!$T$3:$T$4</c:f>
              <c:strCache>
                <c:ptCount val="2"/>
                <c:pt idx="0">
                  <c:v>Area EU-28</c:v>
                </c:pt>
                <c:pt idx="1">
                  <c:v>Harvest 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TOTAL!$R$5:$R$9</c:f>
              <c:strCache>
                <c:ptCount val="5"/>
                <c:pt idx="0">
                  <c:v>Rape seed</c:v>
                </c:pt>
                <c:pt idx="1">
                  <c:v>Sunflower</c:v>
                </c:pt>
                <c:pt idx="2">
                  <c:v>Soyabeans</c:v>
                </c:pt>
                <c:pt idx="3">
                  <c:v>Others</c:v>
                </c:pt>
                <c:pt idx="4">
                  <c:v>Total</c:v>
                </c:pt>
              </c:strCache>
            </c:strRef>
          </c:cat>
          <c:val>
            <c:numRef>
              <c:f>TOTAL!$T$5:$T$9</c:f>
              <c:numCache>
                <c:formatCode>#,##0.0</c:formatCode>
                <c:ptCount val="5"/>
                <c:pt idx="0">
                  <c:v>6733.2603333333336</c:v>
                </c:pt>
                <c:pt idx="1">
                  <c:v>4212.1000000000004</c:v>
                </c:pt>
                <c:pt idx="2">
                  <c:v>940.75</c:v>
                </c:pt>
                <c:pt idx="3">
                  <c:v>82.06</c:v>
                </c:pt>
                <c:pt idx="4">
                  <c:v>11968.170333333335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283624"/>
        <c:axId val="137284408"/>
      </c:barChart>
      <c:catAx>
        <c:axId val="137283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284408"/>
        <c:crosses val="autoZero"/>
        <c:auto val="1"/>
        <c:lblAlgn val="ctr"/>
        <c:lblOffset val="100"/>
        <c:noMultiLvlLbl val="0"/>
      </c:catAx>
      <c:valAx>
        <c:axId val="137284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283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Oilseeds Production 2018/2017 (1,000 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203658912685579"/>
          <c:y val="0.17379471843231487"/>
          <c:w val="0.76516684374625366"/>
          <c:h val="0.620547198119145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TOTAL!$AA$3:$AA$4</c:f>
              <c:strCache>
                <c:ptCount val="2"/>
                <c:pt idx="0">
                  <c:v>Production EU-28</c:v>
                </c:pt>
                <c:pt idx="1">
                  <c:v>Harvest 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TOTAL!$Z$5:$Z$9</c:f>
              <c:strCache>
                <c:ptCount val="5"/>
                <c:pt idx="0">
                  <c:v>Rape seed</c:v>
                </c:pt>
                <c:pt idx="1">
                  <c:v>Sunflower</c:v>
                </c:pt>
                <c:pt idx="2">
                  <c:v>Soyabeans</c:v>
                </c:pt>
                <c:pt idx="3">
                  <c:v>Others</c:v>
                </c:pt>
                <c:pt idx="4">
                  <c:v>Total</c:v>
                </c:pt>
              </c:strCache>
            </c:strRef>
          </c:cat>
          <c:val>
            <c:numRef>
              <c:f>TOTAL!$AA$5:$AA$9</c:f>
              <c:numCache>
                <c:formatCode>#,##0.0</c:formatCode>
                <c:ptCount val="5"/>
                <c:pt idx="0">
                  <c:v>21797.692000000003</c:v>
                </c:pt>
                <c:pt idx="1">
                  <c:v>8997.34</c:v>
                </c:pt>
                <c:pt idx="2">
                  <c:v>2606.4</c:v>
                </c:pt>
                <c:pt idx="3">
                  <c:v>177.4</c:v>
                </c:pt>
                <c:pt idx="4">
                  <c:v>33578.832000000002</c:v>
                </c:pt>
              </c:numCache>
            </c:numRef>
          </c:val>
        </c:ser>
        <c:ser>
          <c:idx val="1"/>
          <c:order val="1"/>
          <c:tx>
            <c:strRef>
              <c:f>TOTAL!$AB$3:$AB$4</c:f>
              <c:strCache>
                <c:ptCount val="2"/>
                <c:pt idx="0">
                  <c:v>Production EU-28</c:v>
                </c:pt>
                <c:pt idx="1">
                  <c:v>Harvest 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TOTAL!$Z$5:$Z$9</c:f>
              <c:strCache>
                <c:ptCount val="5"/>
                <c:pt idx="0">
                  <c:v>Rape seed</c:v>
                </c:pt>
                <c:pt idx="1">
                  <c:v>Sunflower</c:v>
                </c:pt>
                <c:pt idx="2">
                  <c:v>Soyabeans</c:v>
                </c:pt>
                <c:pt idx="3">
                  <c:v>Others</c:v>
                </c:pt>
                <c:pt idx="4">
                  <c:v>Total</c:v>
                </c:pt>
              </c:strCache>
            </c:strRef>
          </c:cat>
          <c:val>
            <c:numRef>
              <c:f>TOTAL!$AB$5:$AB$9</c:f>
              <c:numCache>
                <c:formatCode>#,##0.0</c:formatCode>
                <c:ptCount val="5"/>
                <c:pt idx="0">
                  <c:v>20151.148000000001</c:v>
                </c:pt>
                <c:pt idx="1">
                  <c:v>8677.7999999999993</c:v>
                </c:pt>
                <c:pt idx="2">
                  <c:v>2516.04</c:v>
                </c:pt>
                <c:pt idx="3">
                  <c:v>175.1</c:v>
                </c:pt>
                <c:pt idx="4">
                  <c:v>31520.088000000003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4705320"/>
        <c:axId val="314703752"/>
      </c:barChart>
      <c:catAx>
        <c:axId val="314705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703752"/>
        <c:crosses val="autoZero"/>
        <c:auto val="1"/>
        <c:lblAlgn val="ctr"/>
        <c:lblOffset val="100"/>
        <c:noMultiLvlLbl val="0"/>
      </c:catAx>
      <c:valAx>
        <c:axId val="314703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705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52916</xdr:colOff>
      <xdr:row>24</xdr:row>
      <xdr:rowOff>63500</xdr:rowOff>
    </xdr:from>
    <xdr:to>
      <xdr:col>7</xdr:col>
      <xdr:colOff>31750</xdr:colOff>
      <xdr:row>38</xdr:row>
      <xdr:rowOff>105832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42333</xdr:colOff>
      <xdr:row>41</xdr:row>
      <xdr:rowOff>10583</xdr:rowOff>
    </xdr:from>
    <xdr:to>
      <xdr:col>6</xdr:col>
      <xdr:colOff>687917</xdr:colOff>
      <xdr:row>55</xdr:row>
      <xdr:rowOff>127001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tabSelected="1" zoomScale="90" zoomScaleNormal="90" workbookViewId="0"/>
  </sheetViews>
  <sheetFormatPr defaultRowHeight="15" x14ac:dyDescent="0.25"/>
  <cols>
    <col min="1" max="15" width="10.7109375" style="2" customWidth="1"/>
    <col min="16" max="16384" width="9.140625" style="2"/>
  </cols>
  <sheetData>
    <row r="1" spans="1:28" ht="15" customHeight="1" x14ac:dyDescent="0.25">
      <c r="A1" s="2" t="s">
        <v>60</v>
      </c>
    </row>
    <row r="2" spans="1:28" ht="15" customHeight="1" x14ac:dyDescent="0.25">
      <c r="A2" s="108" t="s">
        <v>13</v>
      </c>
      <c r="B2" s="108"/>
      <c r="C2" s="108"/>
      <c r="D2" s="108"/>
      <c r="E2" s="108"/>
      <c r="F2" s="108"/>
      <c r="G2" s="108"/>
      <c r="H2" s="108"/>
      <c r="I2" s="108"/>
      <c r="J2" s="108"/>
      <c r="L2" s="66"/>
      <c r="M2" s="66"/>
      <c r="N2" s="101" t="s">
        <v>15</v>
      </c>
      <c r="O2" s="103"/>
      <c r="P2" s="62"/>
      <c r="Q2" s="63"/>
      <c r="R2" s="63"/>
      <c r="S2" s="63"/>
    </row>
    <row r="3" spans="1:28" ht="15" customHeight="1" x14ac:dyDescent="0.25">
      <c r="A3" s="108"/>
      <c r="B3" s="108"/>
      <c r="C3" s="108"/>
      <c r="D3" s="108"/>
      <c r="E3" s="108"/>
      <c r="F3" s="108"/>
      <c r="G3" s="108"/>
      <c r="H3" s="108"/>
      <c r="I3" s="108"/>
      <c r="J3" s="108"/>
      <c r="L3" s="66"/>
      <c r="M3" s="66"/>
      <c r="N3" s="104"/>
      <c r="O3" s="105"/>
      <c r="P3" s="62"/>
      <c r="Q3" s="63"/>
      <c r="R3" s="87" t="s">
        <v>52</v>
      </c>
      <c r="S3" s="88"/>
      <c r="T3" s="89"/>
      <c r="U3" s="61"/>
      <c r="Z3" s="101" t="s">
        <v>53</v>
      </c>
      <c r="AA3" s="102"/>
      <c r="AB3" s="103"/>
    </row>
    <row r="4" spans="1:28" ht="15" customHeight="1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  <c r="L4" s="67"/>
      <c r="M4" s="67"/>
      <c r="N4" s="4" t="s">
        <v>16</v>
      </c>
      <c r="O4" s="5" t="s">
        <v>17</v>
      </c>
      <c r="Q4" s="64"/>
      <c r="R4" s="70" t="s">
        <v>51</v>
      </c>
      <c r="S4" s="73" t="s">
        <v>16</v>
      </c>
      <c r="T4" s="74" t="s">
        <v>17</v>
      </c>
      <c r="Z4" s="70" t="s">
        <v>54</v>
      </c>
      <c r="AA4" s="73" t="s">
        <v>16</v>
      </c>
      <c r="AB4" s="74" t="s">
        <v>17</v>
      </c>
    </row>
    <row r="5" spans="1:28" x14ac:dyDescent="0.25">
      <c r="A5" s="110" t="s">
        <v>56</v>
      </c>
      <c r="B5" s="111"/>
      <c r="C5" s="101" t="s">
        <v>12</v>
      </c>
      <c r="D5" s="103"/>
      <c r="E5" s="101" t="s">
        <v>14</v>
      </c>
      <c r="F5" s="103"/>
      <c r="G5" s="101" t="s">
        <v>15</v>
      </c>
      <c r="H5" s="103"/>
      <c r="I5" s="101" t="s">
        <v>55</v>
      </c>
      <c r="J5" s="103"/>
      <c r="K5" s="3"/>
      <c r="L5" s="68" t="s">
        <v>3</v>
      </c>
      <c r="M5" s="66" t="s">
        <v>4</v>
      </c>
      <c r="N5" s="14">
        <f>G8/1000</f>
        <v>6.73712</v>
      </c>
      <c r="O5" s="15">
        <f>H8/1000</f>
        <v>6.7332603333333338</v>
      </c>
      <c r="Q5" s="62"/>
      <c r="R5" s="71" t="s">
        <v>3</v>
      </c>
      <c r="S5" s="62">
        <f>G8</f>
        <v>6737.12</v>
      </c>
      <c r="T5" s="13">
        <f>H8</f>
        <v>6733.2603333333336</v>
      </c>
      <c r="Z5" s="71" t="s">
        <v>3</v>
      </c>
      <c r="AA5" s="62">
        <f>G10</f>
        <v>21797.692000000003</v>
      </c>
      <c r="AB5" s="13">
        <f>H10</f>
        <v>20151.148000000001</v>
      </c>
    </row>
    <row r="6" spans="1:28" x14ac:dyDescent="0.25">
      <c r="A6" s="112" t="s">
        <v>1</v>
      </c>
      <c r="B6" s="113"/>
      <c r="C6" s="104"/>
      <c r="D6" s="105"/>
      <c r="E6" s="104"/>
      <c r="F6" s="105"/>
      <c r="G6" s="104"/>
      <c r="H6" s="105"/>
      <c r="I6" s="104"/>
      <c r="J6" s="105"/>
      <c r="K6" s="3"/>
      <c r="L6" s="68" t="s">
        <v>31</v>
      </c>
      <c r="M6" s="66" t="s">
        <v>5</v>
      </c>
      <c r="N6" s="14">
        <f>(N7/N5)*10</f>
        <v>32.354614434654572</v>
      </c>
      <c r="O6" s="15">
        <f>(O7/O5)*10</f>
        <v>29.927771989211173</v>
      </c>
      <c r="Q6" s="62"/>
      <c r="R6" s="71" t="s">
        <v>7</v>
      </c>
      <c r="S6" s="62">
        <f>G11</f>
        <v>4258.2999999999993</v>
      </c>
      <c r="T6" s="13">
        <f>H11</f>
        <v>4212.1000000000004</v>
      </c>
      <c r="Z6" s="71" t="s">
        <v>7</v>
      </c>
      <c r="AA6" s="62">
        <f>G13</f>
        <v>8997.34</v>
      </c>
      <c r="AB6" s="13">
        <f>H13</f>
        <v>8677.7999999999993</v>
      </c>
    </row>
    <row r="7" spans="1:28" x14ac:dyDescent="0.25">
      <c r="A7" s="106" t="s">
        <v>57</v>
      </c>
      <c r="B7" s="107"/>
      <c r="C7" s="4" t="s">
        <v>16</v>
      </c>
      <c r="D7" s="5" t="s">
        <v>17</v>
      </c>
      <c r="E7" s="4" t="s">
        <v>16</v>
      </c>
      <c r="F7" s="5" t="s">
        <v>17</v>
      </c>
      <c r="G7" s="4" t="s">
        <v>16</v>
      </c>
      <c r="H7" s="5" t="s">
        <v>17</v>
      </c>
      <c r="I7" s="8"/>
      <c r="J7" s="100">
        <v>1000</v>
      </c>
      <c r="L7" s="68"/>
      <c r="M7" s="66" t="s">
        <v>6</v>
      </c>
      <c r="N7" s="20">
        <f>G10/1000</f>
        <v>21.797692000000001</v>
      </c>
      <c r="O7" s="21">
        <f>H10/1000</f>
        <v>20.151148000000003</v>
      </c>
      <c r="Q7" s="62"/>
      <c r="R7" s="71" t="s">
        <v>33</v>
      </c>
      <c r="S7" s="62">
        <f>G14</f>
        <v>947.90000000000009</v>
      </c>
      <c r="T7" s="13">
        <f>H14</f>
        <v>940.75</v>
      </c>
      <c r="Z7" s="71" t="s">
        <v>33</v>
      </c>
      <c r="AA7" s="62">
        <f>G16</f>
        <v>2606.4</v>
      </c>
      <c r="AB7" s="13">
        <f>H16</f>
        <v>2516.04</v>
      </c>
    </row>
    <row r="8" spans="1:28" x14ac:dyDescent="0.25">
      <c r="A8" s="25" t="s">
        <v>3</v>
      </c>
      <c r="B8" s="3" t="s">
        <v>4</v>
      </c>
      <c r="C8" s="12">
        <f>'EU-15'!O25</f>
        <v>3812.3580000000002</v>
      </c>
      <c r="D8" s="13">
        <f>'EU-15'!P25</f>
        <v>3866.9270000000001</v>
      </c>
      <c r="E8" s="12">
        <f>'EU-13'!O25</f>
        <v>2924.7619999999997</v>
      </c>
      <c r="F8" s="13">
        <f>'EU-13'!P25</f>
        <v>2866.3333333333335</v>
      </c>
      <c r="G8" s="12">
        <f>E8+C8</f>
        <v>6737.12</v>
      </c>
      <c r="H8" s="13">
        <f>F8+D8</f>
        <v>6733.2603333333336</v>
      </c>
      <c r="I8" s="97">
        <f>(H8-G8)/G8</f>
        <v>-5.7289563888817047E-4</v>
      </c>
      <c r="J8" s="15">
        <f t="shared" ref="J8:J22" si="0">H8-G8</f>
        <v>-3.8596666666662713</v>
      </c>
      <c r="L8" s="68" t="s">
        <v>7</v>
      </c>
      <c r="M8" s="66" t="s">
        <v>4</v>
      </c>
      <c r="N8" s="14">
        <f>G11/1000</f>
        <v>4.2582999999999993</v>
      </c>
      <c r="O8" s="15">
        <f>H11/1000</f>
        <v>4.2121000000000004</v>
      </c>
      <c r="Q8" s="62"/>
      <c r="R8" s="71" t="s">
        <v>8</v>
      </c>
      <c r="S8" s="62">
        <f>G17</f>
        <v>75.400000000000006</v>
      </c>
      <c r="T8" s="13">
        <f>H17</f>
        <v>82.06</v>
      </c>
      <c r="Z8" s="71" t="s">
        <v>8</v>
      </c>
      <c r="AA8" s="62">
        <f>G19</f>
        <v>177.4</v>
      </c>
      <c r="AB8" s="13">
        <f>H19</f>
        <v>175.1</v>
      </c>
    </row>
    <row r="9" spans="1:28" x14ac:dyDescent="0.25">
      <c r="A9" s="25" t="s">
        <v>31</v>
      </c>
      <c r="B9" s="3" t="s">
        <v>5</v>
      </c>
      <c r="C9" s="12">
        <f t="shared" ref="C9:H9" si="1">(C10/C8)</f>
        <v>3.5391980501306541</v>
      </c>
      <c r="D9" s="13">
        <f t="shared" si="1"/>
        <v>3.3094878698253161</v>
      </c>
      <c r="E9" s="12">
        <f t="shared" si="1"/>
        <v>2.8395479700570512</v>
      </c>
      <c r="F9" s="13">
        <f t="shared" si="1"/>
        <v>2.5655076171647866</v>
      </c>
      <c r="G9" s="12">
        <f t="shared" si="1"/>
        <v>3.2354614434654576</v>
      </c>
      <c r="H9" s="13">
        <f t="shared" si="1"/>
        <v>2.9927771989211172</v>
      </c>
      <c r="I9" s="97">
        <f>J9/G9</f>
        <v>-7.5007614457740138E-2</v>
      </c>
      <c r="J9" s="15">
        <f t="shared" si="0"/>
        <v>-0.24268424454434046</v>
      </c>
      <c r="L9" s="68" t="s">
        <v>32</v>
      </c>
      <c r="M9" s="66" t="s">
        <v>5</v>
      </c>
      <c r="N9" s="14">
        <f>(N10/N8)*10</f>
        <v>21.128948171805654</v>
      </c>
      <c r="O9" s="15">
        <f>(O10/O8)*10</f>
        <v>20.602074974478285</v>
      </c>
      <c r="Q9" s="62"/>
      <c r="R9" s="72" t="s">
        <v>50</v>
      </c>
      <c r="S9" s="69">
        <f>G20</f>
        <v>12018.719999999998</v>
      </c>
      <c r="T9" s="19">
        <f>H20</f>
        <v>11968.170333333335</v>
      </c>
      <c r="Z9" s="72" t="s">
        <v>50</v>
      </c>
      <c r="AA9" s="69">
        <f>G22</f>
        <v>33578.832000000002</v>
      </c>
      <c r="AB9" s="19">
        <f>H22</f>
        <v>31520.088000000003</v>
      </c>
    </row>
    <row r="10" spans="1:28" x14ac:dyDescent="0.25">
      <c r="A10" s="26"/>
      <c r="B10" s="17" t="s">
        <v>6</v>
      </c>
      <c r="C10" s="18">
        <f>'EU-15'!O27</f>
        <v>13492.69</v>
      </c>
      <c r="D10" s="19">
        <f>'EU-15'!P27</f>
        <v>12797.548000000001</v>
      </c>
      <c r="E10" s="18">
        <f>'EU-13'!O27</f>
        <v>8305.0020000000004</v>
      </c>
      <c r="F10" s="19">
        <f>'EU-13'!P27</f>
        <v>7353.6</v>
      </c>
      <c r="G10" s="18">
        <f>E10+C10</f>
        <v>21797.692000000003</v>
      </c>
      <c r="H10" s="19">
        <f>F10+D10</f>
        <v>20151.148000000001</v>
      </c>
      <c r="I10" s="98">
        <f>(H10-G10)/G10</f>
        <v>-7.5537538561422077E-2</v>
      </c>
      <c r="J10" s="21">
        <f t="shared" si="0"/>
        <v>-1646.5440000000017</v>
      </c>
      <c r="L10" s="68"/>
      <c r="M10" s="66" t="s">
        <v>6</v>
      </c>
      <c r="N10" s="20">
        <f t="shared" ref="N10:O11" si="2">G13/1000</f>
        <v>8.9973399999999994</v>
      </c>
      <c r="O10" s="21">
        <f t="shared" si="2"/>
        <v>8.6777999999999995</v>
      </c>
    </row>
    <row r="11" spans="1:28" x14ac:dyDescent="0.25">
      <c r="A11" s="25" t="s">
        <v>7</v>
      </c>
      <c r="B11" s="3" t="s">
        <v>4</v>
      </c>
      <c r="C11" s="12">
        <f>'EU-15'!O28</f>
        <v>1561.6999999999998</v>
      </c>
      <c r="D11" s="13">
        <f>'EU-15'!P28</f>
        <v>1535.1000000000001</v>
      </c>
      <c r="E11" s="12">
        <f>'EU-13'!O28</f>
        <v>2696.6</v>
      </c>
      <c r="F11" s="13">
        <f>'EU-13'!P28</f>
        <v>2677</v>
      </c>
      <c r="G11" s="12">
        <f>E11+C11</f>
        <v>4258.2999999999993</v>
      </c>
      <c r="H11" s="13">
        <f>F11+D11</f>
        <v>4212.1000000000004</v>
      </c>
      <c r="I11" s="97">
        <f>(H11-G11)/G11</f>
        <v>-1.0849399995303035E-2</v>
      </c>
      <c r="J11" s="15">
        <f t="shared" si="0"/>
        <v>-46.199999999998909</v>
      </c>
      <c r="L11" s="68" t="s">
        <v>33</v>
      </c>
      <c r="M11" s="66" t="s">
        <v>4</v>
      </c>
      <c r="N11" s="10">
        <f t="shared" si="2"/>
        <v>0.94790000000000008</v>
      </c>
      <c r="O11" s="11">
        <f t="shared" si="2"/>
        <v>0.94074999999999998</v>
      </c>
    </row>
    <row r="12" spans="1:28" x14ac:dyDescent="0.25">
      <c r="A12" s="25" t="s">
        <v>32</v>
      </c>
      <c r="B12" s="3" t="s">
        <v>5</v>
      </c>
      <c r="C12" s="12">
        <f t="shared" ref="C12:H12" si="3">(C13/C11)</f>
        <v>1.7901261445860281</v>
      </c>
      <c r="D12" s="13">
        <f t="shared" si="3"/>
        <v>1.7837925868021627</v>
      </c>
      <c r="E12" s="12">
        <f t="shared" si="3"/>
        <v>2.2998219980716459</v>
      </c>
      <c r="F12" s="13">
        <f t="shared" si="3"/>
        <v>2.2187149794546133</v>
      </c>
      <c r="G12" s="12">
        <f t="shared" si="3"/>
        <v>2.1128948171805653</v>
      </c>
      <c r="H12" s="13">
        <f t="shared" si="3"/>
        <v>2.0602074974478284</v>
      </c>
      <c r="I12" s="97">
        <f>J12/G12</f>
        <v>-2.4936082621965318E-2</v>
      </c>
      <c r="J12" s="15">
        <f t="shared" si="0"/>
        <v>-5.2687319732736881E-2</v>
      </c>
      <c r="L12" s="68" t="s">
        <v>34</v>
      </c>
      <c r="M12" s="66" t="s">
        <v>5</v>
      </c>
      <c r="N12" s="14">
        <f>(N13/N11)*10</f>
        <v>27.496571368287796</v>
      </c>
      <c r="O12" s="15">
        <f>(O13/O11)*10</f>
        <v>26.745043847993621</v>
      </c>
    </row>
    <row r="13" spans="1:28" x14ac:dyDescent="0.25">
      <c r="A13" s="26"/>
      <c r="B13" s="17" t="s">
        <v>6</v>
      </c>
      <c r="C13" s="18">
        <f>'EU-15'!O30</f>
        <v>2795.64</v>
      </c>
      <c r="D13" s="19">
        <f>'EU-15'!P30</f>
        <v>2738.3</v>
      </c>
      <c r="E13" s="18">
        <f>'EU-13'!O30</f>
        <v>6201.7</v>
      </c>
      <c r="F13" s="19">
        <f>'EU-13'!P30</f>
        <v>5939.5</v>
      </c>
      <c r="G13" s="18">
        <f>E13+C13</f>
        <v>8997.34</v>
      </c>
      <c r="H13" s="19">
        <f>F13+D13</f>
        <v>8677.7999999999993</v>
      </c>
      <c r="I13" s="98">
        <f>(H13-G13)/G13</f>
        <v>-3.551494108258673E-2</v>
      </c>
      <c r="J13" s="21">
        <f t="shared" si="0"/>
        <v>-319.54000000000087</v>
      </c>
      <c r="L13" s="68"/>
      <c r="M13" s="66" t="s">
        <v>6</v>
      </c>
      <c r="N13" s="20">
        <f>G16/1000</f>
        <v>2.6064000000000003</v>
      </c>
      <c r="O13" s="21">
        <f>H16/1000</f>
        <v>2.5160399999999998</v>
      </c>
    </row>
    <row r="14" spans="1:28" x14ac:dyDescent="0.25">
      <c r="A14" s="25" t="s">
        <v>33</v>
      </c>
      <c r="B14" s="3" t="s">
        <v>4</v>
      </c>
      <c r="C14" s="1">
        <f>'EU-15'!O31</f>
        <v>552.70000000000005</v>
      </c>
      <c r="D14" s="9">
        <f>'EU-15'!P31</f>
        <v>562.54999999999995</v>
      </c>
      <c r="E14" s="1">
        <f>'EU-13'!O31</f>
        <v>395.2</v>
      </c>
      <c r="F14" s="9">
        <f>'EU-13'!P31</f>
        <v>378.2</v>
      </c>
      <c r="G14" s="1">
        <f>C14+E14</f>
        <v>947.90000000000009</v>
      </c>
      <c r="H14" s="9">
        <f>F14+D14</f>
        <v>940.75</v>
      </c>
      <c r="I14" s="99">
        <f>(H14-G14)/G14</f>
        <v>-7.5429897668531391E-3</v>
      </c>
      <c r="J14" s="11">
        <f t="shared" si="0"/>
        <v>-7.1500000000000909</v>
      </c>
      <c r="L14" s="68" t="s">
        <v>8</v>
      </c>
      <c r="M14" s="66" t="s">
        <v>4</v>
      </c>
      <c r="N14" s="14">
        <f>G17/1000</f>
        <v>7.5400000000000009E-2</v>
      </c>
      <c r="O14" s="15">
        <f>H17/1000</f>
        <v>8.2060000000000008E-2</v>
      </c>
    </row>
    <row r="15" spans="1:28" x14ac:dyDescent="0.25">
      <c r="A15" s="25" t="s">
        <v>34</v>
      </c>
      <c r="B15" s="3" t="s">
        <v>5</v>
      </c>
      <c r="C15" s="12">
        <f t="shared" ref="C15:H15" si="4">(C16/C14)</f>
        <v>3.0776189614619138</v>
      </c>
      <c r="D15" s="13">
        <f t="shared" si="4"/>
        <v>3.0290640831926052</v>
      </c>
      <c r="E15" s="12">
        <f t="shared" si="4"/>
        <v>2.290991902834008</v>
      </c>
      <c r="F15" s="13">
        <f t="shared" si="4"/>
        <v>2.1471179270227392</v>
      </c>
      <c r="G15" s="12">
        <f t="shared" si="4"/>
        <v>2.7496571368287794</v>
      </c>
      <c r="H15" s="13">
        <f t="shared" si="4"/>
        <v>2.6745043847993624</v>
      </c>
      <c r="I15" s="97">
        <f>(H15-G15)/G15</f>
        <v>-2.7331681111373709E-2</v>
      </c>
      <c r="J15" s="15">
        <f t="shared" si="0"/>
        <v>-7.5152752029417069E-2</v>
      </c>
      <c r="L15" s="68" t="s">
        <v>49</v>
      </c>
      <c r="M15" s="66" t="s">
        <v>5</v>
      </c>
      <c r="N15" s="14">
        <f>(N16/N14)*10</f>
        <v>23.527851458885941</v>
      </c>
      <c r="O15" s="15">
        <f>(O16/O14)*10</f>
        <v>21.3380453326834</v>
      </c>
    </row>
    <row r="16" spans="1:28" x14ac:dyDescent="0.25">
      <c r="A16" s="26"/>
      <c r="B16" s="17" t="s">
        <v>6</v>
      </c>
      <c r="C16" s="18">
        <f>'EU-15'!O33</f>
        <v>1701</v>
      </c>
      <c r="D16" s="19">
        <f>'EU-15'!P33</f>
        <v>1704</v>
      </c>
      <c r="E16" s="18">
        <f>'EU-13'!O33</f>
        <v>905.4</v>
      </c>
      <c r="F16" s="19">
        <f>'EU-13'!P33</f>
        <v>812.04</v>
      </c>
      <c r="G16" s="18">
        <f>E16+C16</f>
        <v>2606.4</v>
      </c>
      <c r="H16" s="19">
        <f>F16+D16</f>
        <v>2516.04</v>
      </c>
      <c r="I16" s="98">
        <f>(H16-G16)/G16</f>
        <v>-3.4668508287292864E-2</v>
      </c>
      <c r="J16" s="21">
        <f t="shared" si="0"/>
        <v>-90.360000000000127</v>
      </c>
      <c r="L16" s="68"/>
      <c r="M16" s="66" t="s">
        <v>6</v>
      </c>
      <c r="N16" s="20">
        <f>G19/1000</f>
        <v>0.1774</v>
      </c>
      <c r="O16" s="21">
        <f>H19/1000</f>
        <v>0.17510000000000001</v>
      </c>
    </row>
    <row r="17" spans="1:16" s="24" customFormat="1" x14ac:dyDescent="0.25">
      <c r="A17" s="25" t="s">
        <v>8</v>
      </c>
      <c r="B17" s="3" t="s">
        <v>4</v>
      </c>
      <c r="C17" s="12">
        <f>'EU-15'!O34</f>
        <v>47.7</v>
      </c>
      <c r="D17" s="13">
        <f>'EU-15'!P34</f>
        <v>60.56</v>
      </c>
      <c r="E17" s="12">
        <f>'EU-13'!O34</f>
        <v>27.7</v>
      </c>
      <c r="F17" s="13">
        <f>'EU-13'!P34</f>
        <v>21.5</v>
      </c>
      <c r="G17" s="12">
        <f>E17+C17</f>
        <v>75.400000000000006</v>
      </c>
      <c r="H17" s="13">
        <f>F17+D17</f>
        <v>82.06</v>
      </c>
      <c r="I17" s="97">
        <f>(H17-G17)/G17</f>
        <v>8.8328912466843448E-2</v>
      </c>
      <c r="J17" s="15">
        <f t="shared" si="0"/>
        <v>6.6599999999999966</v>
      </c>
      <c r="K17" s="2"/>
      <c r="L17" s="68" t="s">
        <v>9</v>
      </c>
      <c r="M17" s="68" t="s">
        <v>4</v>
      </c>
      <c r="N17" s="14">
        <f>G20/1000</f>
        <v>12.018719999999998</v>
      </c>
      <c r="O17" s="15">
        <f>H20/1000</f>
        <v>11.968170333333335</v>
      </c>
    </row>
    <row r="18" spans="1:16" s="24" customFormat="1" x14ac:dyDescent="0.25">
      <c r="A18" s="25" t="s">
        <v>49</v>
      </c>
      <c r="B18" s="3" t="s">
        <v>5</v>
      </c>
      <c r="C18" s="12">
        <f t="shared" ref="C18:H18" si="5">(C19/C17)</f>
        <v>3.2389937106918238</v>
      </c>
      <c r="D18" s="13">
        <f t="shared" si="5"/>
        <v>2.6337516512549537</v>
      </c>
      <c r="E18" s="12">
        <f t="shared" si="5"/>
        <v>0.8267148014440433</v>
      </c>
      <c r="F18" s="13">
        <f t="shared" si="5"/>
        <v>0.72558139534883725</v>
      </c>
      <c r="G18" s="12">
        <f t="shared" si="5"/>
        <v>2.352785145888594</v>
      </c>
      <c r="H18" s="13">
        <f t="shared" si="5"/>
        <v>2.1338045332683402</v>
      </c>
      <c r="I18" s="97">
        <f>J18/G18</f>
        <v>-9.3072932308721185E-2</v>
      </c>
      <c r="J18" s="15">
        <f t="shared" si="0"/>
        <v>-0.21898061262025381</v>
      </c>
      <c r="K18" s="2"/>
      <c r="L18" s="68"/>
      <c r="M18" s="68" t="s">
        <v>5</v>
      </c>
      <c r="N18" s="14">
        <f>(N19/N17)*10</f>
        <v>27.938775510204088</v>
      </c>
      <c r="O18" s="15">
        <f>(O19/O17)*10</f>
        <v>26.336597092214959</v>
      </c>
    </row>
    <row r="19" spans="1:16" s="24" customFormat="1" x14ac:dyDescent="0.25">
      <c r="A19" s="26"/>
      <c r="B19" s="17" t="s">
        <v>6</v>
      </c>
      <c r="C19" s="18">
        <f>'EU-15'!O36</f>
        <v>154.5</v>
      </c>
      <c r="D19" s="19">
        <f>'EU-15'!P36</f>
        <v>159.5</v>
      </c>
      <c r="E19" s="18">
        <f>'EU-13'!O36</f>
        <v>22.9</v>
      </c>
      <c r="F19" s="19">
        <f>'EU-13'!P36</f>
        <v>15.600000000000001</v>
      </c>
      <c r="G19" s="18">
        <f>E19+C19</f>
        <v>177.4</v>
      </c>
      <c r="H19" s="19">
        <f>F19+D19</f>
        <v>175.1</v>
      </c>
      <c r="I19" s="98">
        <f>(H19-G19)/G19</f>
        <v>-1.2965050732807279E-2</v>
      </c>
      <c r="J19" s="21">
        <f t="shared" si="0"/>
        <v>-2.3000000000000114</v>
      </c>
      <c r="K19" s="2"/>
      <c r="L19" s="68"/>
      <c r="M19" s="68" t="s">
        <v>6</v>
      </c>
      <c r="N19" s="20">
        <f>G22/1000</f>
        <v>33.578832000000006</v>
      </c>
      <c r="O19" s="21">
        <f>H22/1000</f>
        <v>31.520088000000005</v>
      </c>
    </row>
    <row r="20" spans="1:16" x14ac:dyDescent="0.25">
      <c r="A20" s="25" t="s">
        <v>9</v>
      </c>
      <c r="B20" s="23" t="s">
        <v>4</v>
      </c>
      <c r="C20" s="14">
        <f>'EU-15'!O37</f>
        <v>5974.4579999999996</v>
      </c>
      <c r="D20" s="15">
        <f>'EU-15'!P37</f>
        <v>6025.1370000000006</v>
      </c>
      <c r="E20" s="14">
        <f>'EU-13'!O37</f>
        <v>6044.2619999999988</v>
      </c>
      <c r="F20" s="15">
        <f>'EU-13'!P37</f>
        <v>5943.0333333333338</v>
      </c>
      <c r="G20" s="14">
        <f>E20+C20</f>
        <v>12018.719999999998</v>
      </c>
      <c r="H20" s="15">
        <f>F20+D20</f>
        <v>11968.170333333335</v>
      </c>
      <c r="I20" s="97">
        <f>(H20-G20)/G20</f>
        <v>-4.2059110010601993E-3</v>
      </c>
      <c r="J20" s="15">
        <f t="shared" si="0"/>
        <v>-50.549666666662233</v>
      </c>
      <c r="K20" s="24"/>
    </row>
    <row r="21" spans="1:16" x14ac:dyDescent="0.25">
      <c r="A21" s="25"/>
      <c r="B21" s="23" t="s">
        <v>5</v>
      </c>
      <c r="C21" s="14">
        <f t="shared" ref="C21:H21" si="6">(C22/C20)</f>
        <v>3.0368997488977247</v>
      </c>
      <c r="D21" s="15">
        <f t="shared" si="6"/>
        <v>2.8877929248745713</v>
      </c>
      <c r="E21" s="14">
        <f t="shared" si="6"/>
        <v>2.5536619689881088</v>
      </c>
      <c r="F21" s="15">
        <f t="shared" si="6"/>
        <v>2.3760156149216729</v>
      </c>
      <c r="G21" s="14">
        <f t="shared" si="6"/>
        <v>2.793877551020409</v>
      </c>
      <c r="H21" s="15">
        <f t="shared" si="6"/>
        <v>2.6336597092214955</v>
      </c>
      <c r="I21" s="97">
        <f>(H21-G21)/G21</f>
        <v>-5.7346050022985831E-2</v>
      </c>
      <c r="J21" s="15">
        <f t="shared" si="0"/>
        <v>-0.16021784179891352</v>
      </c>
      <c r="K21" s="24"/>
    </row>
    <row r="22" spans="1:16" x14ac:dyDescent="0.25">
      <c r="A22" s="26"/>
      <c r="B22" s="27" t="s">
        <v>6</v>
      </c>
      <c r="C22" s="20">
        <f>'EU-15'!O39</f>
        <v>18143.830000000002</v>
      </c>
      <c r="D22" s="21">
        <f>'EU-15'!P39</f>
        <v>17399.348000000002</v>
      </c>
      <c r="E22" s="20">
        <f>'EU-13'!O39</f>
        <v>15435.002</v>
      </c>
      <c r="F22" s="21">
        <f>'EU-13'!P39</f>
        <v>14120.74</v>
      </c>
      <c r="G22" s="20">
        <f>E22+C22</f>
        <v>33578.832000000002</v>
      </c>
      <c r="H22" s="21">
        <f>F22+D22</f>
        <v>31520.088000000003</v>
      </c>
      <c r="I22" s="98">
        <f>(H22-G22)/G22</f>
        <v>-6.131076864138689E-2</v>
      </c>
      <c r="J22" s="21">
        <f t="shared" si="0"/>
        <v>-2058.7439999999988</v>
      </c>
      <c r="K22" s="24"/>
      <c r="L22" s="3"/>
      <c r="M22" s="3"/>
      <c r="N22" s="63"/>
      <c r="O22" s="63"/>
      <c r="P22" s="62"/>
    </row>
    <row r="23" spans="1:16" x14ac:dyDescent="0.25">
      <c r="L23" s="3"/>
      <c r="M23" s="3"/>
      <c r="N23" s="63"/>
      <c r="O23" s="63"/>
      <c r="P23" s="62"/>
    </row>
    <row r="24" spans="1:16" x14ac:dyDescent="0.25">
      <c r="L24" s="62"/>
      <c r="M24" s="62"/>
      <c r="N24" s="64"/>
      <c r="O24" s="64"/>
      <c r="P24" s="62"/>
    </row>
    <row r="25" spans="1:16" x14ac:dyDescent="0.25">
      <c r="H25" s="62"/>
      <c r="I25" s="62"/>
      <c r="J25" s="62"/>
      <c r="K25" s="62"/>
      <c r="L25" s="23"/>
      <c r="M25" s="3"/>
      <c r="N25" s="65"/>
      <c r="O25" s="65"/>
      <c r="P25" s="62"/>
    </row>
    <row r="26" spans="1:16" x14ac:dyDescent="0.25">
      <c r="L26" s="62"/>
      <c r="M26" s="62"/>
      <c r="N26" s="62"/>
      <c r="O26" s="62"/>
      <c r="P26" s="62"/>
    </row>
    <row r="27" spans="1:16" x14ac:dyDescent="0.25">
      <c r="L27" s="62"/>
      <c r="M27" s="62"/>
      <c r="N27" s="62"/>
      <c r="O27" s="62"/>
      <c r="P27" s="62"/>
    </row>
    <row r="28" spans="1:16" x14ac:dyDescent="0.25">
      <c r="J28" s="63"/>
      <c r="K28" s="63"/>
      <c r="L28" s="63"/>
      <c r="M28" s="62"/>
      <c r="N28" s="62"/>
      <c r="O28" s="62"/>
      <c r="P28" s="62"/>
    </row>
    <row r="29" spans="1:16" x14ac:dyDescent="0.25">
      <c r="J29" s="64"/>
      <c r="K29" s="63"/>
      <c r="L29" s="63"/>
      <c r="M29" s="62"/>
    </row>
    <row r="30" spans="1:16" x14ac:dyDescent="0.25">
      <c r="J30" s="95"/>
      <c r="K30" s="62"/>
      <c r="L30" s="62"/>
      <c r="M30" s="62"/>
    </row>
    <row r="31" spans="1:16" x14ac:dyDescent="0.25">
      <c r="J31" s="95"/>
      <c r="K31" s="62"/>
      <c r="L31" s="62"/>
      <c r="M31" s="62"/>
    </row>
    <row r="32" spans="1:16" x14ac:dyDescent="0.25">
      <c r="J32" s="95"/>
      <c r="K32" s="62"/>
      <c r="L32" s="62"/>
      <c r="M32" s="62"/>
    </row>
    <row r="33" spans="10:13" x14ac:dyDescent="0.25">
      <c r="J33" s="95"/>
      <c r="K33" s="62"/>
      <c r="L33" s="62"/>
      <c r="M33" s="62"/>
    </row>
    <row r="34" spans="10:13" x14ac:dyDescent="0.25">
      <c r="J34" s="95"/>
      <c r="K34" s="62"/>
      <c r="L34" s="62"/>
      <c r="M34" s="62"/>
    </row>
    <row r="35" spans="10:13" x14ac:dyDescent="0.25">
      <c r="J35" s="62"/>
      <c r="K35" s="62"/>
      <c r="L35" s="62"/>
      <c r="M35" s="62"/>
    </row>
  </sheetData>
  <mergeCells count="10">
    <mergeCell ref="Z3:AB3"/>
    <mergeCell ref="N2:O3"/>
    <mergeCell ref="A7:B7"/>
    <mergeCell ref="A2:J4"/>
    <mergeCell ref="C5:D6"/>
    <mergeCell ref="E5:F6"/>
    <mergeCell ref="G5:H6"/>
    <mergeCell ref="I5:J6"/>
    <mergeCell ref="A5:B5"/>
    <mergeCell ref="A6:B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&amp;LGOL(18)2523:4&amp;R&amp;G</oddHeader>
    <oddFooter>&amp;LLast update: &amp;D&amp;RPage &amp;P of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view="pageLayout" zoomScaleNormal="90" workbookViewId="0">
      <selection activeCell="I20" sqref="I20"/>
    </sheetView>
  </sheetViews>
  <sheetFormatPr defaultRowHeight="15" x14ac:dyDescent="0.25"/>
  <cols>
    <col min="1" max="19" width="10.7109375" style="2" customWidth="1"/>
    <col min="20" max="16384" width="9.140625" style="2"/>
  </cols>
  <sheetData>
    <row r="1" spans="1:21" x14ac:dyDescent="0.25">
      <c r="A1" s="121" t="s">
        <v>18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spans="1:2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</row>
    <row r="3" spans="1:21" x14ac:dyDescent="0.25">
      <c r="A3" s="110" t="s">
        <v>56</v>
      </c>
      <c r="B3" s="133"/>
      <c r="C3" s="127" t="s">
        <v>19</v>
      </c>
      <c r="D3" s="116"/>
      <c r="E3" s="119" t="s">
        <v>59</v>
      </c>
      <c r="F3" s="116"/>
      <c r="G3" s="115" t="s">
        <v>20</v>
      </c>
      <c r="H3" s="116"/>
      <c r="I3" s="115" t="s">
        <v>21</v>
      </c>
      <c r="J3" s="116"/>
      <c r="K3" s="115" t="s">
        <v>22</v>
      </c>
      <c r="L3" s="116"/>
      <c r="M3" s="115" t="s">
        <v>23</v>
      </c>
      <c r="N3" s="116"/>
      <c r="O3" s="123" t="s">
        <v>24</v>
      </c>
      <c r="P3" s="124"/>
      <c r="Q3" s="127" t="s">
        <v>25</v>
      </c>
      <c r="R3" s="116"/>
    </row>
    <row r="4" spans="1:21" x14ac:dyDescent="0.25">
      <c r="A4" s="112" t="s">
        <v>1</v>
      </c>
      <c r="B4" s="120"/>
      <c r="C4" s="128"/>
      <c r="D4" s="118"/>
      <c r="E4" s="117"/>
      <c r="F4" s="118"/>
      <c r="G4" s="117"/>
      <c r="H4" s="118"/>
      <c r="I4" s="117"/>
      <c r="J4" s="118"/>
      <c r="K4" s="117"/>
      <c r="L4" s="118"/>
      <c r="M4" s="117"/>
      <c r="N4" s="118"/>
      <c r="O4" s="125"/>
      <c r="P4" s="126"/>
      <c r="Q4" s="128"/>
      <c r="R4" s="118"/>
    </row>
    <row r="5" spans="1:21" x14ac:dyDescent="0.25">
      <c r="A5" s="112" t="s">
        <v>57</v>
      </c>
      <c r="B5" s="120"/>
      <c r="C5" s="90" t="s">
        <v>16</v>
      </c>
      <c r="D5" s="91" t="s">
        <v>17</v>
      </c>
      <c r="E5" s="90" t="s">
        <v>16</v>
      </c>
      <c r="F5" s="91" t="s">
        <v>17</v>
      </c>
      <c r="G5" s="90" t="s">
        <v>16</v>
      </c>
      <c r="H5" s="91" t="s">
        <v>17</v>
      </c>
      <c r="I5" s="90" t="s">
        <v>16</v>
      </c>
      <c r="J5" s="91" t="s">
        <v>17</v>
      </c>
      <c r="K5" s="90" t="s">
        <v>16</v>
      </c>
      <c r="L5" s="91" t="s">
        <v>17</v>
      </c>
      <c r="M5" s="90" t="s">
        <v>16</v>
      </c>
      <c r="N5" s="91" t="s">
        <v>17</v>
      </c>
      <c r="O5" s="30" t="s">
        <v>16</v>
      </c>
      <c r="P5" s="31" t="s">
        <v>17</v>
      </c>
      <c r="Q5" s="30" t="s">
        <v>16</v>
      </c>
      <c r="R5" s="31" t="s">
        <v>17</v>
      </c>
    </row>
    <row r="6" spans="1:21" x14ac:dyDescent="0.25">
      <c r="A6" s="29" t="s">
        <v>3</v>
      </c>
      <c r="B6" s="32" t="s">
        <v>4</v>
      </c>
      <c r="C6" s="75">
        <v>40.4</v>
      </c>
      <c r="D6" s="92">
        <v>40.5</v>
      </c>
      <c r="E6" s="75">
        <v>10.819000000000001</v>
      </c>
      <c r="F6" s="92">
        <v>11</v>
      </c>
      <c r="G6" s="75">
        <v>178</v>
      </c>
      <c r="H6" s="92">
        <v>143.5</v>
      </c>
      <c r="I6" s="75">
        <v>65.2</v>
      </c>
      <c r="J6" s="92">
        <v>59.9</v>
      </c>
      <c r="K6" s="75">
        <v>1408</v>
      </c>
      <c r="L6" s="92">
        <v>1497</v>
      </c>
      <c r="M6" s="75">
        <v>1304.9000000000001</v>
      </c>
      <c r="N6" s="92">
        <v>1259.3</v>
      </c>
      <c r="O6" s="37">
        <v>5</v>
      </c>
      <c r="P6" s="38">
        <v>4</v>
      </c>
      <c r="Q6" s="37">
        <v>10.039</v>
      </c>
      <c r="R6" s="38">
        <v>10.427</v>
      </c>
      <c r="T6" s="28"/>
      <c r="U6" s="33"/>
    </row>
    <row r="7" spans="1:21" x14ac:dyDescent="0.25">
      <c r="A7" s="25" t="s">
        <v>31</v>
      </c>
      <c r="B7" s="3" t="s">
        <v>5</v>
      </c>
      <c r="C7" s="77">
        <f>(C8/C6)</f>
        <v>2.9009900990099013</v>
      </c>
      <c r="D7" s="93">
        <f>(D8/D6)</f>
        <v>3</v>
      </c>
      <c r="E7" s="77">
        <f>(E8/E6)</f>
        <v>4.2600979757833439</v>
      </c>
      <c r="F7" s="93">
        <f>(F8/F6)</f>
        <v>3.5</v>
      </c>
      <c r="G7" s="77">
        <f>(G8/G6)</f>
        <v>4.1516853932584272</v>
      </c>
      <c r="H7" s="93">
        <v>3.5</v>
      </c>
      <c r="I7" s="77">
        <f>(I8/I6)</f>
        <v>1.8098159509202454</v>
      </c>
      <c r="J7" s="93">
        <v>1.5</v>
      </c>
      <c r="K7" s="77">
        <f>(K8/K6)</f>
        <v>3.8245738636363638</v>
      </c>
      <c r="L7" s="93">
        <v>3.3</v>
      </c>
      <c r="M7" s="77">
        <f>(M8/M6)</f>
        <v>3.2710552532761126</v>
      </c>
      <c r="N7" s="93">
        <f>(N8/N6)</f>
        <v>3.2954816167712222</v>
      </c>
      <c r="O7" s="39">
        <f>O8/O6</f>
        <v>1.6</v>
      </c>
      <c r="P7" s="40">
        <f>P8/P6</f>
        <v>1.5</v>
      </c>
      <c r="Q7" s="39">
        <f>(Q8/Q6)</f>
        <v>4.1538001793007275</v>
      </c>
      <c r="R7" s="40">
        <f>(R8/R6)</f>
        <v>3.859978900930277</v>
      </c>
    </row>
    <row r="8" spans="1:21" x14ac:dyDescent="0.25">
      <c r="A8" s="16"/>
      <c r="B8" s="17" t="s">
        <v>6</v>
      </c>
      <c r="C8" s="79">
        <v>117.2</v>
      </c>
      <c r="D8" s="94">
        <v>121.5</v>
      </c>
      <c r="E8" s="79">
        <v>46.09</v>
      </c>
      <c r="F8" s="94">
        <v>38.5</v>
      </c>
      <c r="G8" s="79">
        <v>739</v>
      </c>
      <c r="H8" s="94">
        <f>H6*H7</f>
        <v>502.25</v>
      </c>
      <c r="I8" s="79">
        <v>118</v>
      </c>
      <c r="J8" s="94">
        <f>J6*J7</f>
        <v>89.85</v>
      </c>
      <c r="K8" s="79">
        <v>5385</v>
      </c>
      <c r="L8" s="79">
        <f>+L6*L7</f>
        <v>4940.0999999999995</v>
      </c>
      <c r="M8" s="79">
        <v>4268.3999999999996</v>
      </c>
      <c r="N8" s="94">
        <v>4150</v>
      </c>
      <c r="O8" s="41">
        <v>8</v>
      </c>
      <c r="P8" s="42">
        <v>6</v>
      </c>
      <c r="Q8" s="41">
        <v>41.7</v>
      </c>
      <c r="R8" s="42">
        <v>40.247999999999998</v>
      </c>
      <c r="T8" s="28"/>
      <c r="U8" s="33"/>
    </row>
    <row r="9" spans="1:21" x14ac:dyDescent="0.25">
      <c r="A9" s="25" t="s">
        <v>7</v>
      </c>
      <c r="B9" s="3" t="s">
        <v>4</v>
      </c>
      <c r="C9" s="75">
        <v>22</v>
      </c>
      <c r="D9" s="92">
        <v>21.2</v>
      </c>
      <c r="E9" s="75"/>
      <c r="F9" s="92"/>
      <c r="G9" s="75"/>
      <c r="H9" s="92"/>
      <c r="I9" s="75"/>
      <c r="J9" s="92"/>
      <c r="K9" s="75">
        <v>587</v>
      </c>
      <c r="L9" s="92">
        <v>565</v>
      </c>
      <c r="M9" s="75">
        <v>18</v>
      </c>
      <c r="N9" s="92">
        <v>18</v>
      </c>
      <c r="O9" s="37">
        <v>77</v>
      </c>
      <c r="P9" s="38">
        <v>90</v>
      </c>
      <c r="Q9" s="37"/>
      <c r="R9" s="38"/>
    </row>
    <row r="10" spans="1:21" x14ac:dyDescent="0.25">
      <c r="A10" s="25" t="s">
        <v>32</v>
      </c>
      <c r="B10" s="3" t="s">
        <v>5</v>
      </c>
      <c r="C10" s="77">
        <f>(C11/C9)</f>
        <v>2.3181818181818183</v>
      </c>
      <c r="D10" s="93">
        <f>(D11/D9)</f>
        <v>2.5</v>
      </c>
      <c r="E10" s="77" t="e">
        <f t="shared" ref="E10:R10" si="0">(E11/E9)*10</f>
        <v>#DIV/0!</v>
      </c>
      <c r="F10" s="93" t="e">
        <f t="shared" si="0"/>
        <v>#DIV/0!</v>
      </c>
      <c r="G10" s="77" t="e">
        <f t="shared" si="0"/>
        <v>#DIV/0!</v>
      </c>
      <c r="H10" s="93" t="e">
        <f t="shared" si="0"/>
        <v>#DIV/0!</v>
      </c>
      <c r="I10" s="77" t="e">
        <f t="shared" si="0"/>
        <v>#DIV/0!</v>
      </c>
      <c r="J10" s="93" t="e">
        <f t="shared" si="0"/>
        <v>#DIV/0!</v>
      </c>
      <c r="K10" s="77">
        <f>(K11/K9)</f>
        <v>2.7597955706984667</v>
      </c>
      <c r="L10" s="93">
        <v>2.5</v>
      </c>
      <c r="M10" s="77">
        <f>(M11/M9)</f>
        <v>2.3333333333333335</v>
      </c>
      <c r="N10" s="93">
        <f>(N11/N9)</f>
        <v>2.25</v>
      </c>
      <c r="O10" s="39">
        <f>O11/O9</f>
        <v>2.8571428571428572</v>
      </c>
      <c r="P10" s="40">
        <f>P11/P9</f>
        <v>2.7777777777777777</v>
      </c>
      <c r="Q10" s="39" t="e">
        <f t="shared" si="0"/>
        <v>#DIV/0!</v>
      </c>
      <c r="R10" s="40" t="e">
        <f t="shared" si="0"/>
        <v>#DIV/0!</v>
      </c>
    </row>
    <row r="11" spans="1:21" x14ac:dyDescent="0.25">
      <c r="A11" s="16"/>
      <c r="B11" s="17" t="s">
        <v>6</v>
      </c>
      <c r="C11" s="79">
        <v>51</v>
      </c>
      <c r="D11" s="94">
        <v>53</v>
      </c>
      <c r="E11" s="79"/>
      <c r="F11" s="94"/>
      <c r="G11" s="79"/>
      <c r="H11" s="94"/>
      <c r="I11" s="79"/>
      <c r="J11" s="94"/>
      <c r="K11" s="79">
        <v>1620</v>
      </c>
      <c r="L11" s="94">
        <f>L10*L9</f>
        <v>1412.5</v>
      </c>
      <c r="M11" s="79">
        <v>42</v>
      </c>
      <c r="N11" s="94">
        <v>40.5</v>
      </c>
      <c r="O11" s="41">
        <v>220</v>
      </c>
      <c r="P11" s="42">
        <v>250</v>
      </c>
      <c r="Q11" s="41"/>
      <c r="R11" s="42"/>
    </row>
    <row r="12" spans="1:21" x14ac:dyDescent="0.25">
      <c r="A12" s="25" t="s">
        <v>33</v>
      </c>
      <c r="B12" s="3" t="s">
        <v>4</v>
      </c>
      <c r="C12" s="75">
        <v>64.5</v>
      </c>
      <c r="D12" s="92">
        <v>67</v>
      </c>
      <c r="E12" s="75"/>
      <c r="F12" s="92">
        <v>0.05</v>
      </c>
      <c r="G12" s="75"/>
      <c r="H12" s="92"/>
      <c r="I12" s="75"/>
      <c r="J12" s="92"/>
      <c r="K12" s="75">
        <v>141</v>
      </c>
      <c r="L12" s="92">
        <v>143</v>
      </c>
      <c r="M12" s="75">
        <v>19.100000000000001</v>
      </c>
      <c r="N12" s="92">
        <v>19</v>
      </c>
      <c r="O12" s="37">
        <v>4</v>
      </c>
      <c r="P12" s="38">
        <v>2</v>
      </c>
      <c r="Q12" s="37"/>
      <c r="R12" s="38"/>
    </row>
    <row r="13" spans="1:21" x14ac:dyDescent="0.25">
      <c r="A13" s="25" t="s">
        <v>34</v>
      </c>
      <c r="B13" s="3" t="s">
        <v>5</v>
      </c>
      <c r="C13" s="77">
        <f>(C14/C12)</f>
        <v>2.998449612403101</v>
      </c>
      <c r="D13" s="93">
        <f>(D14/D12)</f>
        <v>3</v>
      </c>
      <c r="E13" s="77" t="e">
        <f t="shared" ref="E13:R13" si="1">(E14/E12)*10</f>
        <v>#DIV/0!</v>
      </c>
      <c r="F13" s="93">
        <v>30</v>
      </c>
      <c r="G13" s="77" t="e">
        <f t="shared" si="1"/>
        <v>#DIV/0!</v>
      </c>
      <c r="H13" s="93" t="e">
        <f t="shared" si="1"/>
        <v>#DIV/0!</v>
      </c>
      <c r="I13" s="77" t="e">
        <f t="shared" si="1"/>
        <v>#DIV/0!</v>
      </c>
      <c r="J13" s="93" t="e">
        <f t="shared" si="1"/>
        <v>#DIV/0!</v>
      </c>
      <c r="K13" s="77">
        <f>(K14/K12)</f>
        <v>2.9219858156028371</v>
      </c>
      <c r="L13" s="93">
        <v>2.7</v>
      </c>
      <c r="M13" s="77">
        <f>(M14/M12)</f>
        <v>3.4397905759162302</v>
      </c>
      <c r="N13" s="93">
        <f>(N14/N12)</f>
        <v>3.3157894736842106</v>
      </c>
      <c r="O13" s="39">
        <f>O14/O12</f>
        <v>1.25</v>
      </c>
      <c r="P13" s="40">
        <v>3.2</v>
      </c>
      <c r="Q13" s="39" t="e">
        <f t="shared" si="1"/>
        <v>#DIV/0!</v>
      </c>
      <c r="R13" s="40" t="e">
        <f t="shared" si="1"/>
        <v>#DIV/0!</v>
      </c>
    </row>
    <row r="14" spans="1:21" x14ac:dyDescent="0.25">
      <c r="A14" s="22"/>
      <c r="B14" s="17" t="s">
        <v>6</v>
      </c>
      <c r="C14" s="79">
        <v>193.4</v>
      </c>
      <c r="D14" s="94">
        <v>201</v>
      </c>
      <c r="E14" s="79"/>
      <c r="F14" s="94">
        <v>0.1</v>
      </c>
      <c r="G14" s="79"/>
      <c r="H14" s="94"/>
      <c r="I14" s="79"/>
      <c r="J14" s="94"/>
      <c r="K14" s="79">
        <v>412</v>
      </c>
      <c r="L14" s="94">
        <f>L13*L12</f>
        <v>386.1</v>
      </c>
      <c r="M14" s="79">
        <v>65.7</v>
      </c>
      <c r="N14" s="94">
        <v>63</v>
      </c>
      <c r="O14" s="41">
        <v>5</v>
      </c>
      <c r="P14" s="42">
        <f>P12*P13</f>
        <v>6.4</v>
      </c>
      <c r="Q14" s="41"/>
      <c r="R14" s="42"/>
    </row>
    <row r="15" spans="1:21" x14ac:dyDescent="0.25">
      <c r="A15" s="25" t="s">
        <v>8</v>
      </c>
      <c r="B15" s="3" t="s">
        <v>4</v>
      </c>
      <c r="C15" s="75">
        <v>1</v>
      </c>
      <c r="D15" s="92">
        <v>1</v>
      </c>
      <c r="E15" s="75"/>
      <c r="F15" s="92"/>
      <c r="G15" s="75"/>
      <c r="H15" s="92"/>
      <c r="I15" s="75">
        <v>1</v>
      </c>
      <c r="J15" s="92">
        <v>1</v>
      </c>
      <c r="K15" s="75">
        <v>37</v>
      </c>
      <c r="L15" s="92">
        <v>37</v>
      </c>
      <c r="M15" s="75"/>
      <c r="N15" s="92">
        <v>16</v>
      </c>
      <c r="O15" s="37"/>
      <c r="P15" s="38"/>
      <c r="Q15" s="37"/>
      <c r="R15" s="38"/>
    </row>
    <row r="16" spans="1:21" x14ac:dyDescent="0.25">
      <c r="A16" s="25" t="s">
        <v>49</v>
      </c>
      <c r="B16" s="3" t="s">
        <v>5</v>
      </c>
      <c r="C16" s="77">
        <f>(C17/C15)</f>
        <v>2.2999999999999998</v>
      </c>
      <c r="D16" s="93">
        <f>(D17/D15)</f>
        <v>2.5</v>
      </c>
      <c r="E16" s="77" t="e">
        <f t="shared" ref="E16:R16" si="2">(E17/E15)*10</f>
        <v>#DIV/0!</v>
      </c>
      <c r="F16" s="93" t="e">
        <f t="shared" si="2"/>
        <v>#DIV/0!</v>
      </c>
      <c r="G16" s="77" t="e">
        <f t="shared" si="2"/>
        <v>#DIV/0!</v>
      </c>
      <c r="H16" s="93" t="e">
        <f t="shared" si="2"/>
        <v>#DIV/0!</v>
      </c>
      <c r="I16" s="77">
        <f>(I17/I15)</f>
        <v>1</v>
      </c>
      <c r="J16" s="93">
        <f>(J17/J15)</f>
        <v>1</v>
      </c>
      <c r="K16" s="77">
        <f>(K17/K15)</f>
        <v>1.8648648648648649</v>
      </c>
      <c r="L16" s="93">
        <f>(L17/L15)</f>
        <v>1.8648648648648649</v>
      </c>
      <c r="M16" s="77" t="e">
        <f t="shared" si="2"/>
        <v>#DIV/0!</v>
      </c>
      <c r="N16" s="93">
        <f t="shared" si="2"/>
        <v>15</v>
      </c>
      <c r="O16" s="39" t="e">
        <f t="shared" si="2"/>
        <v>#DIV/0!</v>
      </c>
      <c r="P16" s="40" t="e">
        <f t="shared" si="2"/>
        <v>#DIV/0!</v>
      </c>
      <c r="Q16" s="39" t="e">
        <f t="shared" si="2"/>
        <v>#DIV/0!</v>
      </c>
      <c r="R16" s="40" t="e">
        <f t="shared" si="2"/>
        <v>#DIV/0!</v>
      </c>
    </row>
    <row r="17" spans="1:18" x14ac:dyDescent="0.25">
      <c r="A17" s="16"/>
      <c r="B17" s="17" t="s">
        <v>6</v>
      </c>
      <c r="C17" s="79">
        <v>2.2999999999999998</v>
      </c>
      <c r="D17" s="94">
        <v>2.5</v>
      </c>
      <c r="E17" s="79"/>
      <c r="F17" s="94"/>
      <c r="G17" s="79"/>
      <c r="H17" s="94"/>
      <c r="I17" s="79">
        <v>1</v>
      </c>
      <c r="J17" s="94">
        <v>1</v>
      </c>
      <c r="K17" s="79">
        <v>69</v>
      </c>
      <c r="L17" s="94">
        <v>69</v>
      </c>
      <c r="M17" s="79">
        <v>24</v>
      </c>
      <c r="N17" s="94">
        <v>24</v>
      </c>
      <c r="O17" s="41"/>
      <c r="P17" s="42"/>
      <c r="Q17" s="41"/>
      <c r="R17" s="42"/>
    </row>
    <row r="18" spans="1:18" x14ac:dyDescent="0.25">
      <c r="A18" s="25" t="s">
        <v>9</v>
      </c>
      <c r="B18" s="23" t="s">
        <v>4</v>
      </c>
      <c r="C18" s="83">
        <f t="shared" ref="C18:R18" si="3">C15+C12+C9+C6</f>
        <v>127.9</v>
      </c>
      <c r="D18" s="53">
        <f t="shared" si="3"/>
        <v>129.69999999999999</v>
      </c>
      <c r="E18" s="83">
        <f t="shared" si="3"/>
        <v>10.819000000000001</v>
      </c>
      <c r="F18" s="53">
        <f t="shared" si="3"/>
        <v>11.05</v>
      </c>
      <c r="G18" s="83">
        <f t="shared" si="3"/>
        <v>178</v>
      </c>
      <c r="H18" s="53">
        <f t="shared" si="3"/>
        <v>143.5</v>
      </c>
      <c r="I18" s="83">
        <f t="shared" si="3"/>
        <v>66.2</v>
      </c>
      <c r="J18" s="53">
        <f>J6+J9+J12+J15</f>
        <v>60.9</v>
      </c>
      <c r="K18" s="83">
        <f t="shared" si="3"/>
        <v>2173</v>
      </c>
      <c r="L18" s="53">
        <f t="shared" si="3"/>
        <v>2242</v>
      </c>
      <c r="M18" s="83">
        <f t="shared" si="3"/>
        <v>1342</v>
      </c>
      <c r="N18" s="53">
        <f>N6+N9+N12</f>
        <v>1296.3</v>
      </c>
      <c r="O18" s="34">
        <f>O15+O12+O9+O6</f>
        <v>86</v>
      </c>
      <c r="P18" s="46">
        <f>P15+P12+P9+P6</f>
        <v>96</v>
      </c>
      <c r="Q18" s="34">
        <f t="shared" si="3"/>
        <v>10.039</v>
      </c>
      <c r="R18" s="46">
        <f t="shared" si="3"/>
        <v>10.427</v>
      </c>
    </row>
    <row r="19" spans="1:18" x14ac:dyDescent="0.25">
      <c r="A19" s="25"/>
      <c r="B19" s="23" t="s">
        <v>5</v>
      </c>
      <c r="C19" s="83">
        <f t="shared" ref="C19:H19" si="4">(C20/C18)</f>
        <v>2.8451915559030496</v>
      </c>
      <c r="D19" s="53">
        <f t="shared" si="4"/>
        <v>2.914417887432537</v>
      </c>
      <c r="E19" s="83">
        <f t="shared" si="4"/>
        <v>4.2600979757833439</v>
      </c>
      <c r="F19" s="53">
        <f t="shared" si="4"/>
        <v>3.4932126696832579</v>
      </c>
      <c r="G19" s="83">
        <f t="shared" si="4"/>
        <v>4.1516853932584272</v>
      </c>
      <c r="H19" s="53">
        <f t="shared" si="4"/>
        <v>3.5</v>
      </c>
      <c r="I19" s="83">
        <f>(I20/I18)</f>
        <v>1.797583081570997</v>
      </c>
      <c r="J19" s="53">
        <f>J20/J18</f>
        <v>1.4917898193760262</v>
      </c>
      <c r="K19" s="83">
        <f t="shared" ref="K19:R19" si="5">(K20/K18)</f>
        <v>3.4450069028992178</v>
      </c>
      <c r="L19" s="53">
        <f t="shared" si="5"/>
        <v>3.0364406779661013</v>
      </c>
      <c r="M19" s="83">
        <f t="shared" si="5"/>
        <v>3.2787630402384496</v>
      </c>
      <c r="N19" s="53">
        <f t="shared" si="5"/>
        <v>3.2997762863534676</v>
      </c>
      <c r="O19" s="34">
        <f t="shared" si="5"/>
        <v>2.7093023255813953</v>
      </c>
      <c r="P19" s="46">
        <f t="shared" si="5"/>
        <v>2.7333333333333329</v>
      </c>
      <c r="Q19" s="34">
        <f t="shared" si="5"/>
        <v>4.1538001793007275</v>
      </c>
      <c r="R19" s="46">
        <f t="shared" si="5"/>
        <v>3.859978900930277</v>
      </c>
    </row>
    <row r="20" spans="1:18" x14ac:dyDescent="0.25">
      <c r="A20" s="26"/>
      <c r="B20" s="27" t="s">
        <v>6</v>
      </c>
      <c r="C20" s="85">
        <f t="shared" ref="C20:R20" si="6">C17+C14+C11+C8</f>
        <v>363.90000000000003</v>
      </c>
      <c r="D20" s="56">
        <f t="shared" si="6"/>
        <v>378</v>
      </c>
      <c r="E20" s="85">
        <f t="shared" si="6"/>
        <v>46.09</v>
      </c>
      <c r="F20" s="56">
        <f t="shared" si="6"/>
        <v>38.6</v>
      </c>
      <c r="G20" s="85">
        <f t="shared" si="6"/>
        <v>739</v>
      </c>
      <c r="H20" s="56">
        <f t="shared" si="6"/>
        <v>502.25</v>
      </c>
      <c r="I20" s="85">
        <f t="shared" si="6"/>
        <v>119</v>
      </c>
      <c r="J20" s="56">
        <f>J8+J11+J14+J17</f>
        <v>90.85</v>
      </c>
      <c r="K20" s="85">
        <f t="shared" si="6"/>
        <v>7486</v>
      </c>
      <c r="L20" s="56">
        <f t="shared" si="6"/>
        <v>6807.6999999999989</v>
      </c>
      <c r="M20" s="85">
        <f t="shared" si="6"/>
        <v>4400.0999999999995</v>
      </c>
      <c r="N20" s="56">
        <f t="shared" si="6"/>
        <v>4277.5</v>
      </c>
      <c r="O20" s="47">
        <f>O17+O14+O11+O8</f>
        <v>233</v>
      </c>
      <c r="P20" s="48">
        <f>P17+P14+P11+P8</f>
        <v>262.39999999999998</v>
      </c>
      <c r="Q20" s="47">
        <f t="shared" si="6"/>
        <v>41.7</v>
      </c>
      <c r="R20" s="48">
        <f t="shared" si="6"/>
        <v>40.247999999999998</v>
      </c>
    </row>
    <row r="22" spans="1:18" x14ac:dyDescent="0.25">
      <c r="A22" s="110" t="s">
        <v>0</v>
      </c>
      <c r="B22" s="133"/>
      <c r="C22" s="127" t="s">
        <v>26</v>
      </c>
      <c r="D22" s="116"/>
      <c r="E22" s="129" t="s">
        <v>58</v>
      </c>
      <c r="F22" s="130"/>
      <c r="G22" s="115" t="s">
        <v>27</v>
      </c>
      <c r="H22" s="116"/>
      <c r="I22" s="115" t="s">
        <v>28</v>
      </c>
      <c r="J22" s="116"/>
      <c r="K22" s="115" t="s">
        <v>29</v>
      </c>
      <c r="L22" s="116"/>
      <c r="M22" s="115" t="s">
        <v>30</v>
      </c>
      <c r="N22" s="116"/>
      <c r="O22" s="127" t="s">
        <v>12</v>
      </c>
      <c r="P22" s="116"/>
      <c r="Q22" s="101" t="s">
        <v>10</v>
      </c>
      <c r="R22" s="103"/>
    </row>
    <row r="23" spans="1:18" x14ac:dyDescent="0.25">
      <c r="A23" s="112" t="s">
        <v>1</v>
      </c>
      <c r="B23" s="120"/>
      <c r="C23" s="128"/>
      <c r="D23" s="118"/>
      <c r="E23" s="131"/>
      <c r="F23" s="132"/>
      <c r="G23" s="117"/>
      <c r="H23" s="118"/>
      <c r="I23" s="117"/>
      <c r="J23" s="118"/>
      <c r="K23" s="117"/>
      <c r="L23" s="118"/>
      <c r="M23" s="117"/>
      <c r="N23" s="118"/>
      <c r="O23" s="128"/>
      <c r="P23" s="118"/>
      <c r="Q23" s="104"/>
      <c r="R23" s="105"/>
    </row>
    <row r="24" spans="1:18" x14ac:dyDescent="0.25">
      <c r="A24" s="106" t="s">
        <v>2</v>
      </c>
      <c r="B24" s="114"/>
      <c r="C24" s="30" t="s">
        <v>16</v>
      </c>
      <c r="D24" s="31" t="s">
        <v>17</v>
      </c>
      <c r="E24" s="30" t="s">
        <v>16</v>
      </c>
      <c r="F24" s="31" t="s">
        <v>17</v>
      </c>
      <c r="G24" s="90" t="s">
        <v>16</v>
      </c>
      <c r="H24" s="91" t="s">
        <v>17</v>
      </c>
      <c r="I24" s="90" t="s">
        <v>16</v>
      </c>
      <c r="J24" s="91" t="s">
        <v>17</v>
      </c>
      <c r="K24" s="90" t="s">
        <v>16</v>
      </c>
      <c r="L24" s="91" t="s">
        <v>17</v>
      </c>
      <c r="M24" s="30" t="s">
        <v>16</v>
      </c>
      <c r="N24" s="31" t="s">
        <v>17</v>
      </c>
      <c r="O24" s="6" t="s">
        <v>16</v>
      </c>
      <c r="P24" s="7" t="s">
        <v>17</v>
      </c>
      <c r="Q24" s="6" t="s">
        <v>11</v>
      </c>
      <c r="R24" s="7">
        <v>1000</v>
      </c>
    </row>
    <row r="25" spans="1:18" s="28" customFormat="1" x14ac:dyDescent="0.25">
      <c r="A25" s="29" t="s">
        <v>3</v>
      </c>
      <c r="B25" s="32" t="s">
        <v>4</v>
      </c>
      <c r="C25" s="37">
        <v>15.5</v>
      </c>
      <c r="D25" s="38">
        <v>14</v>
      </c>
      <c r="E25" s="37">
        <v>5</v>
      </c>
      <c r="F25" s="38">
        <v>6</v>
      </c>
      <c r="G25" s="75">
        <v>5</v>
      </c>
      <c r="H25" s="92">
        <v>5</v>
      </c>
      <c r="I25" s="75">
        <v>90.4</v>
      </c>
      <c r="J25" s="92">
        <v>90.8</v>
      </c>
      <c r="K25" s="75">
        <v>112.1</v>
      </c>
      <c r="L25" s="92">
        <v>103.5</v>
      </c>
      <c r="M25" s="37">
        <v>562</v>
      </c>
      <c r="N25" s="49">
        <v>622</v>
      </c>
      <c r="O25" s="81">
        <f>M25+K25+I25+G25+E25+C25+Q6+O6+M6+K6+I6+G6+E6+C6</f>
        <v>3812.3580000000002</v>
      </c>
      <c r="P25" s="82">
        <f>N25+L25+J25+H25+F25+D25+R6+P6+N6+L6+J6+H6+F6+D6</f>
        <v>3866.9270000000001</v>
      </c>
      <c r="Q25" s="50">
        <f>(P25-O25)/O25</f>
        <v>1.4313713455032281E-2</v>
      </c>
      <c r="R25" s="51">
        <f>P25-O25</f>
        <v>54.56899999999996</v>
      </c>
    </row>
    <row r="26" spans="1:18" s="28" customFormat="1" x14ac:dyDescent="0.25">
      <c r="A26" s="25" t="s">
        <v>31</v>
      </c>
      <c r="B26" s="3" t="s">
        <v>5</v>
      </c>
      <c r="C26" s="39">
        <f>(C27/C25)</f>
        <v>2.6709677419354838</v>
      </c>
      <c r="D26" s="40">
        <f>(D27/D25)</f>
        <v>2.6714285714285713</v>
      </c>
      <c r="E26" s="39">
        <f>E27/E25</f>
        <v>3.8</v>
      </c>
      <c r="F26" s="40">
        <f>F27/F25</f>
        <v>3</v>
      </c>
      <c r="G26" s="77">
        <f>(G27/G25)</f>
        <v>3</v>
      </c>
      <c r="H26" s="93">
        <f>(H27/H25)</f>
        <v>3</v>
      </c>
      <c r="I26" s="77">
        <f>(I27/I25)</f>
        <v>1.6183628318584071</v>
      </c>
      <c r="J26" s="93">
        <f>(J27/J25)</f>
        <v>1.6299559471365639</v>
      </c>
      <c r="K26" s="77">
        <f>(K27/K25)</f>
        <v>3.3951828724353259</v>
      </c>
      <c r="L26" s="93">
        <v>2.8</v>
      </c>
      <c r="M26" s="39">
        <f>(M27/M25)</f>
        <v>3.8558718861209966</v>
      </c>
      <c r="N26" s="43">
        <f>(N27/N25)</f>
        <v>3.8599678456591642</v>
      </c>
      <c r="O26" s="83">
        <f>(O27/O25)</f>
        <v>3.5391980501306541</v>
      </c>
      <c r="P26" s="84">
        <f>(P27/P25)</f>
        <v>3.3094878698253161</v>
      </c>
      <c r="Q26" s="52"/>
      <c r="R26" s="53"/>
    </row>
    <row r="27" spans="1:18" s="28" customFormat="1" x14ac:dyDescent="0.25">
      <c r="A27" s="16"/>
      <c r="B27" s="17" t="s">
        <v>6</v>
      </c>
      <c r="C27" s="41">
        <v>41.4</v>
      </c>
      <c r="D27" s="42">
        <v>37.4</v>
      </c>
      <c r="E27" s="41">
        <v>19</v>
      </c>
      <c r="F27" s="42">
        <v>18</v>
      </c>
      <c r="G27" s="79">
        <v>15</v>
      </c>
      <c r="H27" s="94">
        <v>15</v>
      </c>
      <c r="I27" s="79">
        <v>146.30000000000001</v>
      </c>
      <c r="J27" s="94">
        <v>148</v>
      </c>
      <c r="K27" s="79">
        <v>380.6</v>
      </c>
      <c r="L27" s="94">
        <f>L25*L26</f>
        <v>289.79999999999995</v>
      </c>
      <c r="M27" s="41">
        <v>2167</v>
      </c>
      <c r="N27" s="54">
        <v>2400.9</v>
      </c>
      <c r="O27" s="85">
        <f>M27+K27+I27+G27+E27+C27+Q8+O8+M8+K8+I8+G8+E8+C8</f>
        <v>13492.69</v>
      </c>
      <c r="P27" s="86">
        <f>N27+L27+J27+H27+F27+D27+R8+P8+N8+L8+J8+H8+F8+D8</f>
        <v>12797.548000000001</v>
      </c>
      <c r="Q27" s="55">
        <f>(P27-O27)/O27</f>
        <v>-5.1519897070191327E-2</v>
      </c>
      <c r="R27" s="56">
        <f>P27-O27</f>
        <v>-695.14199999999983</v>
      </c>
    </row>
    <row r="28" spans="1:18" s="28" customFormat="1" x14ac:dyDescent="0.25">
      <c r="A28" s="25" t="s">
        <v>7</v>
      </c>
      <c r="B28" s="3" t="s">
        <v>4</v>
      </c>
      <c r="C28" s="37">
        <v>114.4</v>
      </c>
      <c r="D28" s="38">
        <v>110</v>
      </c>
      <c r="E28" s="37"/>
      <c r="F28" s="38"/>
      <c r="G28" s="75">
        <v>27</v>
      </c>
      <c r="H28" s="92">
        <v>19</v>
      </c>
      <c r="I28" s="75">
        <v>716.3</v>
      </c>
      <c r="J28" s="92">
        <v>711.9</v>
      </c>
      <c r="K28" s="75"/>
      <c r="L28" s="92"/>
      <c r="M28" s="37"/>
      <c r="N28" s="49"/>
      <c r="O28" s="81">
        <f>M28+K28+I28+G28+E28+C28+Q9+O9+M9+K9+I9+G9+E9+C9</f>
        <v>1561.6999999999998</v>
      </c>
      <c r="P28" s="82">
        <f>N28+L28+J28+H28+F28+D28+R9+P9+N9+L9+J9+H9+F9+D9</f>
        <v>1535.1000000000001</v>
      </c>
      <c r="Q28" s="50">
        <f>(P28-O28)/O28</f>
        <v>-1.7032720753025348E-2</v>
      </c>
      <c r="R28" s="51">
        <f>P28-O28</f>
        <v>-26.599999999999682</v>
      </c>
    </row>
    <row r="29" spans="1:18" s="28" customFormat="1" x14ac:dyDescent="0.25">
      <c r="A29" s="25" t="s">
        <v>32</v>
      </c>
      <c r="B29" s="3" t="s">
        <v>5</v>
      </c>
      <c r="C29" s="39">
        <f>(C30/C28)</f>
        <v>2.1293706293706292</v>
      </c>
      <c r="D29" s="40">
        <f>(D30/D28)</f>
        <v>2.13</v>
      </c>
      <c r="E29" s="39" t="e">
        <f t="shared" ref="E29:N29" si="7">(E30/E28)*10</f>
        <v>#DIV/0!</v>
      </c>
      <c r="F29" s="40" t="e">
        <f t="shared" si="7"/>
        <v>#DIV/0!</v>
      </c>
      <c r="G29" s="77">
        <f>(G30/G28)</f>
        <v>1.7037037037037037</v>
      </c>
      <c r="H29" s="93">
        <v>1.9</v>
      </c>
      <c r="I29" s="77">
        <v>0.8</v>
      </c>
      <c r="J29" s="93">
        <v>1</v>
      </c>
      <c r="K29" s="77" t="e">
        <f t="shared" si="7"/>
        <v>#DIV/0!</v>
      </c>
      <c r="L29" s="93" t="e">
        <f t="shared" si="7"/>
        <v>#DIV/0!</v>
      </c>
      <c r="M29" s="39" t="e">
        <f t="shared" si="7"/>
        <v>#DIV/0!</v>
      </c>
      <c r="N29" s="43" t="e">
        <f t="shared" si="7"/>
        <v>#DIV/0!</v>
      </c>
      <c r="O29" s="83">
        <f>(O30/O28)</f>
        <v>1.7901261445860281</v>
      </c>
      <c r="P29" s="84">
        <f>(P30/P28)</f>
        <v>1.7837925868021627</v>
      </c>
      <c r="Q29" s="52"/>
      <c r="R29" s="53"/>
    </row>
    <row r="30" spans="1:18" s="28" customFormat="1" x14ac:dyDescent="0.25">
      <c r="A30" s="16"/>
      <c r="B30" s="17" t="s">
        <v>6</v>
      </c>
      <c r="C30" s="41">
        <v>243.6</v>
      </c>
      <c r="D30" s="42">
        <v>234.3</v>
      </c>
      <c r="E30" s="41"/>
      <c r="F30" s="42"/>
      <c r="G30" s="79">
        <v>46</v>
      </c>
      <c r="H30" s="94">
        <f>H28*H29</f>
        <v>36.1</v>
      </c>
      <c r="I30" s="79">
        <f>I28*I29</f>
        <v>573.04</v>
      </c>
      <c r="J30" s="94">
        <f>J28*J29</f>
        <v>711.9</v>
      </c>
      <c r="K30" s="79"/>
      <c r="L30" s="94"/>
      <c r="M30" s="41"/>
      <c r="N30" s="54"/>
      <c r="O30" s="83">
        <f>M30+K30+I30+G30+E30+C30+Q11+O11+M11+K11+I11+G11+E11+C11</f>
        <v>2795.64</v>
      </c>
      <c r="P30" s="84">
        <f>N30+L30+J30+H30+F30+D30+R11+P11+N11+L11+J11+H11+F11+D11</f>
        <v>2738.3</v>
      </c>
      <c r="Q30" s="52">
        <f>(P30-O30)/O30</f>
        <v>-2.0510509221501945E-2</v>
      </c>
      <c r="R30" s="53">
        <f>P30-O30</f>
        <v>-57.339999999999691</v>
      </c>
    </row>
    <row r="31" spans="1:18" s="28" customFormat="1" x14ac:dyDescent="0.25">
      <c r="A31" s="25" t="s">
        <v>33</v>
      </c>
      <c r="B31" s="3" t="s">
        <v>4</v>
      </c>
      <c r="C31" s="37">
        <v>322.39999999999998</v>
      </c>
      <c r="D31" s="38">
        <v>330</v>
      </c>
      <c r="E31" s="37"/>
      <c r="F31" s="38"/>
      <c r="G31" s="75"/>
      <c r="H31" s="92"/>
      <c r="I31" s="75">
        <v>1.7</v>
      </c>
      <c r="J31" s="92">
        <v>1.5</v>
      </c>
      <c r="K31" s="75"/>
      <c r="L31" s="92"/>
      <c r="M31" s="37"/>
      <c r="N31" s="49"/>
      <c r="O31" s="81">
        <f>M31+K31+I31+G31+E31+C31+Q12+O12+M12+K12+I12+G12+E12+C12</f>
        <v>552.70000000000005</v>
      </c>
      <c r="P31" s="82">
        <f>N31+L31+J31+H31+F31+D31+R12+P12+N12+L12+J12+H12+F12+D12</f>
        <v>562.54999999999995</v>
      </c>
      <c r="Q31" s="50">
        <f>(P31-O31)/O31</f>
        <v>1.7821603039623501E-2</v>
      </c>
      <c r="R31" s="51">
        <f>P31-O31</f>
        <v>9.8499999999999091</v>
      </c>
    </row>
    <row r="32" spans="1:18" s="28" customFormat="1" x14ac:dyDescent="0.25">
      <c r="A32" s="25" t="s">
        <v>34</v>
      </c>
      <c r="B32" s="3" t="s">
        <v>5</v>
      </c>
      <c r="C32" s="39">
        <f>(C33/C31)</f>
        <v>3.1631513647642682</v>
      </c>
      <c r="D32" s="40">
        <f>(D33/D31)</f>
        <v>3.1599999999999997</v>
      </c>
      <c r="E32" s="39" t="e">
        <f t="shared" ref="E32:L32" si="8">(E33/E31)*10</f>
        <v>#DIV/0!</v>
      </c>
      <c r="F32" s="40" t="e">
        <f t="shared" si="8"/>
        <v>#DIV/0!</v>
      </c>
      <c r="G32" s="77" t="e">
        <f t="shared" si="8"/>
        <v>#DIV/0!</v>
      </c>
      <c r="H32" s="93" t="e">
        <f t="shared" si="8"/>
        <v>#DIV/0!</v>
      </c>
      <c r="I32" s="77">
        <f>(I33/I31)</f>
        <v>3</v>
      </c>
      <c r="J32" s="93">
        <f>(J33/J31)</f>
        <v>3.0666666666666664</v>
      </c>
      <c r="K32" s="77" t="e">
        <f t="shared" si="8"/>
        <v>#DIV/0!</v>
      </c>
      <c r="L32" s="93" t="e">
        <f t="shared" si="8"/>
        <v>#DIV/0!</v>
      </c>
      <c r="M32" s="39"/>
      <c r="N32" s="43"/>
      <c r="O32" s="83">
        <f>(O33/O31)</f>
        <v>3.0776189614619138</v>
      </c>
      <c r="P32" s="84">
        <f>(P33/P31)</f>
        <v>3.0290640831926052</v>
      </c>
      <c r="Q32" s="52"/>
      <c r="R32" s="53"/>
    </row>
    <row r="33" spans="1:18" s="28" customFormat="1" x14ac:dyDescent="0.25">
      <c r="A33" s="22"/>
      <c r="B33" s="17" t="s">
        <v>6</v>
      </c>
      <c r="C33" s="41">
        <v>1019.8</v>
      </c>
      <c r="D33" s="42">
        <v>1042.8</v>
      </c>
      <c r="E33" s="41"/>
      <c r="F33" s="42"/>
      <c r="G33" s="79"/>
      <c r="H33" s="94"/>
      <c r="I33" s="79">
        <v>5.0999999999999996</v>
      </c>
      <c r="J33" s="94">
        <v>4.5999999999999996</v>
      </c>
      <c r="K33" s="79"/>
      <c r="L33" s="94"/>
      <c r="M33" s="41"/>
      <c r="N33" s="54"/>
      <c r="O33" s="85">
        <f>M33+K33+I33+G33+E33+C33+Q14+O14+M14+K14+I14+G14+E14+C14</f>
        <v>1701</v>
      </c>
      <c r="P33" s="86">
        <f>N33+L33+J33+H33+F33+D33+R14+P14+N14+L14+J14+H14+F14+D14</f>
        <v>1704</v>
      </c>
      <c r="Q33" s="52">
        <f>(P33-O33)/O33</f>
        <v>1.7636684303350969E-3</v>
      </c>
      <c r="R33" s="53">
        <f>P33-O33</f>
        <v>3</v>
      </c>
    </row>
    <row r="34" spans="1:18" s="28" customFormat="1" x14ac:dyDescent="0.25">
      <c r="A34" s="25" t="s">
        <v>8</v>
      </c>
      <c r="B34" s="3" t="s">
        <v>4</v>
      </c>
      <c r="C34" s="37"/>
      <c r="D34" s="38"/>
      <c r="E34" s="37">
        <v>2</v>
      </c>
      <c r="F34" s="38">
        <v>2</v>
      </c>
      <c r="G34" s="75"/>
      <c r="H34" s="92"/>
      <c r="I34" s="75"/>
      <c r="J34" s="92"/>
      <c r="K34" s="75">
        <v>6.7</v>
      </c>
      <c r="L34" s="92">
        <v>3.56</v>
      </c>
      <c r="M34" s="37"/>
      <c r="N34" s="49"/>
      <c r="O34" s="83">
        <f>M34+K34+I34+G34+E34+C34+Q15+O15+M15+K15+I15+G15+E15+C15</f>
        <v>47.7</v>
      </c>
      <c r="P34" s="84">
        <f>N34+L34+J34+H34+F34+D34+R15+P15+N15+L15+J15+H15+F15+D15</f>
        <v>60.56</v>
      </c>
      <c r="Q34" s="50">
        <f>(P34-O34)/O34</f>
        <v>0.26960167714884692</v>
      </c>
      <c r="R34" s="51">
        <f>P34-O34</f>
        <v>12.86</v>
      </c>
    </row>
    <row r="35" spans="1:18" s="28" customFormat="1" x14ac:dyDescent="0.25">
      <c r="A35" s="25" t="s">
        <v>49</v>
      </c>
      <c r="B35" s="3" t="s">
        <v>5</v>
      </c>
      <c r="C35" s="39" t="e">
        <f t="shared" ref="C35:N35" si="9">(C36/C34)*10</f>
        <v>#DIV/0!</v>
      </c>
      <c r="D35" s="40" t="e">
        <f t="shared" si="9"/>
        <v>#DIV/0!</v>
      </c>
      <c r="E35" s="39">
        <f>(E36/E34)</f>
        <v>1</v>
      </c>
      <c r="F35" s="40">
        <f>(F36/F34)</f>
        <v>1</v>
      </c>
      <c r="G35" s="77" t="e">
        <f t="shared" si="9"/>
        <v>#DIV/0!</v>
      </c>
      <c r="H35" s="93" t="e">
        <f t="shared" si="9"/>
        <v>#DIV/0!</v>
      </c>
      <c r="I35" s="77" t="e">
        <f t="shared" si="9"/>
        <v>#DIV/0!</v>
      </c>
      <c r="J35" s="93" t="e">
        <f t="shared" si="9"/>
        <v>#DIV/0!</v>
      </c>
      <c r="K35" s="77">
        <f>(K36/K34)</f>
        <v>1.5223880597014925</v>
      </c>
      <c r="L35" s="93">
        <f>(L36/L34)</f>
        <v>1.9662921348314606</v>
      </c>
      <c r="M35" s="39" t="e">
        <f t="shared" si="9"/>
        <v>#DIV/0!</v>
      </c>
      <c r="N35" s="43" t="e">
        <f t="shared" si="9"/>
        <v>#DIV/0!</v>
      </c>
      <c r="O35" s="83">
        <f>(O36/O34)</f>
        <v>3.2389937106918238</v>
      </c>
      <c r="P35" s="84">
        <f>(P36/P34)</f>
        <v>2.6337516512549537</v>
      </c>
      <c r="Q35" s="52"/>
      <c r="R35" s="53"/>
    </row>
    <row r="36" spans="1:18" s="28" customFormat="1" x14ac:dyDescent="0.25">
      <c r="A36" s="16"/>
      <c r="B36" s="17" t="s">
        <v>6</v>
      </c>
      <c r="C36" s="41"/>
      <c r="D36" s="42"/>
      <c r="E36" s="41">
        <v>2</v>
      </c>
      <c r="F36" s="42">
        <v>2</v>
      </c>
      <c r="G36" s="79"/>
      <c r="H36" s="94"/>
      <c r="I36" s="79"/>
      <c r="J36" s="94"/>
      <c r="K36" s="79">
        <v>10.199999999999999</v>
      </c>
      <c r="L36" s="94">
        <v>7</v>
      </c>
      <c r="M36" s="41">
        <v>46</v>
      </c>
      <c r="N36" s="54">
        <v>54</v>
      </c>
      <c r="O36" s="85">
        <f>M36+K36+I36+G36+E36+C36+Q17+O17+M17+K17+I17+G17+E17+C17</f>
        <v>154.5</v>
      </c>
      <c r="P36" s="86">
        <f>N36+L36+J36+H36+F36+D36+R17+P17+N17+L17+J17+H17+F17+D17</f>
        <v>159.5</v>
      </c>
      <c r="Q36" s="55">
        <f>(P36-O36)/O36</f>
        <v>3.2362459546925564E-2</v>
      </c>
      <c r="R36" s="56">
        <f>P36-O36</f>
        <v>5</v>
      </c>
    </row>
    <row r="37" spans="1:18" s="28" customFormat="1" x14ac:dyDescent="0.25">
      <c r="A37" s="25" t="s">
        <v>9</v>
      </c>
      <c r="B37" s="23" t="s">
        <v>4</v>
      </c>
      <c r="C37" s="34">
        <f t="shared" ref="C37:N37" si="10">C34+C31+C28+C25</f>
        <v>452.29999999999995</v>
      </c>
      <c r="D37" s="46">
        <f t="shared" si="10"/>
        <v>454</v>
      </c>
      <c r="E37" s="34">
        <f t="shared" si="10"/>
        <v>7</v>
      </c>
      <c r="F37" s="46">
        <f t="shared" si="10"/>
        <v>8</v>
      </c>
      <c r="G37" s="83">
        <f t="shared" si="10"/>
        <v>32</v>
      </c>
      <c r="H37" s="53">
        <f t="shared" si="10"/>
        <v>24</v>
      </c>
      <c r="I37" s="83">
        <f t="shared" si="10"/>
        <v>808.4</v>
      </c>
      <c r="J37" s="53">
        <f t="shared" si="10"/>
        <v>804.19999999999993</v>
      </c>
      <c r="K37" s="83">
        <f t="shared" si="10"/>
        <v>118.8</v>
      </c>
      <c r="L37" s="53">
        <f t="shared" si="10"/>
        <v>107.06</v>
      </c>
      <c r="M37" s="34">
        <f t="shared" si="10"/>
        <v>562</v>
      </c>
      <c r="N37" s="44">
        <f t="shared" si="10"/>
        <v>622</v>
      </c>
      <c r="O37" s="83">
        <f>O25+O28+O31+O34</f>
        <v>5974.4579999999996</v>
      </c>
      <c r="P37" s="84">
        <f>P25+P28+P31+P34</f>
        <v>6025.1370000000006</v>
      </c>
      <c r="Q37" s="52">
        <f>(P37-O37)/O37</f>
        <v>8.4826104727828023E-3</v>
      </c>
      <c r="R37" s="53">
        <f>P37-O37</f>
        <v>50.679000000000997</v>
      </c>
    </row>
    <row r="38" spans="1:18" s="28" customFormat="1" x14ac:dyDescent="0.25">
      <c r="A38" s="25"/>
      <c r="B38" s="23" t="s">
        <v>5</v>
      </c>
      <c r="C38" s="34">
        <f t="shared" ref="C38:P38" si="11">(C39/C37)</f>
        <v>2.8848109661728945</v>
      </c>
      <c r="D38" s="46">
        <f t="shared" si="11"/>
        <v>2.8953744493392071</v>
      </c>
      <c r="E38" s="34">
        <f t="shared" si="11"/>
        <v>3</v>
      </c>
      <c r="F38" s="46">
        <f t="shared" si="11"/>
        <v>2.5</v>
      </c>
      <c r="G38" s="83">
        <f t="shared" si="11"/>
        <v>1.90625</v>
      </c>
      <c r="H38" s="53">
        <f t="shared" si="11"/>
        <v>2.1291666666666669</v>
      </c>
      <c r="I38" s="83">
        <f t="shared" si="11"/>
        <v>0.89614052449282544</v>
      </c>
      <c r="J38" s="53">
        <f t="shared" si="11"/>
        <v>1.0749813479234023</v>
      </c>
      <c r="K38" s="83">
        <f t="shared" si="11"/>
        <v>3.2895622895622898</v>
      </c>
      <c r="L38" s="53">
        <f t="shared" si="11"/>
        <v>2.7722772277227716</v>
      </c>
      <c r="M38" s="34">
        <f t="shared" si="11"/>
        <v>3.9377224199288254</v>
      </c>
      <c r="N38" s="44">
        <f t="shared" si="11"/>
        <v>3.9467845659163987</v>
      </c>
      <c r="O38" s="83">
        <f>(O39/O37)</f>
        <v>3.0368997488977247</v>
      </c>
      <c r="P38" s="84">
        <f t="shared" si="11"/>
        <v>2.8877929248745713</v>
      </c>
      <c r="Q38" s="52"/>
      <c r="R38" s="53"/>
    </row>
    <row r="39" spans="1:18" s="28" customFormat="1" x14ac:dyDescent="0.25">
      <c r="A39" s="26"/>
      <c r="B39" s="27" t="s">
        <v>6</v>
      </c>
      <c r="C39" s="47">
        <f t="shared" ref="C39:N39" si="12">C36+C33+C30+C27</f>
        <v>1304.8</v>
      </c>
      <c r="D39" s="48">
        <f t="shared" si="12"/>
        <v>1314.5</v>
      </c>
      <c r="E39" s="47">
        <f t="shared" si="12"/>
        <v>21</v>
      </c>
      <c r="F39" s="48">
        <f t="shared" si="12"/>
        <v>20</v>
      </c>
      <c r="G39" s="85">
        <f t="shared" si="12"/>
        <v>61</v>
      </c>
      <c r="H39" s="56">
        <f t="shared" si="12"/>
        <v>51.1</v>
      </c>
      <c r="I39" s="85">
        <f t="shared" si="12"/>
        <v>724.44</v>
      </c>
      <c r="J39" s="56">
        <f t="shared" si="12"/>
        <v>864.5</v>
      </c>
      <c r="K39" s="85">
        <f t="shared" si="12"/>
        <v>390.8</v>
      </c>
      <c r="L39" s="56">
        <f t="shared" si="12"/>
        <v>296.79999999999995</v>
      </c>
      <c r="M39" s="47">
        <f t="shared" si="12"/>
        <v>2213</v>
      </c>
      <c r="N39" s="57">
        <f t="shared" si="12"/>
        <v>2454.9</v>
      </c>
      <c r="O39" s="85">
        <f>O27+O30+O33+O36</f>
        <v>18143.830000000002</v>
      </c>
      <c r="P39" s="86">
        <f>P27+P30+P33+P36</f>
        <v>17399.348000000002</v>
      </c>
      <c r="Q39" s="55">
        <f>(P39-O39)/O39</f>
        <v>-4.1032240712131886E-2</v>
      </c>
      <c r="R39" s="56">
        <f>P39-O39</f>
        <v>-744.48199999999997</v>
      </c>
    </row>
  </sheetData>
  <mergeCells count="23">
    <mergeCell ref="Q22:R23"/>
    <mergeCell ref="A1:R2"/>
    <mergeCell ref="K3:L4"/>
    <mergeCell ref="M3:N4"/>
    <mergeCell ref="O3:P4"/>
    <mergeCell ref="Q3:R4"/>
    <mergeCell ref="C22:D23"/>
    <mergeCell ref="E22:F23"/>
    <mergeCell ref="G22:H23"/>
    <mergeCell ref="A3:B3"/>
    <mergeCell ref="O22:P23"/>
    <mergeCell ref="A22:B22"/>
    <mergeCell ref="A23:B23"/>
    <mergeCell ref="K22:L23"/>
    <mergeCell ref="M22:N23"/>
    <mergeCell ref="C3:D4"/>
    <mergeCell ref="A24:B24"/>
    <mergeCell ref="I22:J23"/>
    <mergeCell ref="E3:F4"/>
    <mergeCell ref="G3:H4"/>
    <mergeCell ref="I3:J4"/>
    <mergeCell ref="A4:B4"/>
    <mergeCell ref="A5:B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landscape" r:id="rId1"/>
  <headerFooter>
    <oddHeader>&amp;R&amp;G</oddHeader>
    <oddFooter>&amp;RPage 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="90" zoomScaleNormal="90" workbookViewId="0">
      <pane xSplit="2" ySplit="2" topLeftCell="C3" activePane="bottomRight" state="frozen"/>
      <selection pane="topRight" activeCell="D1" sqref="D1"/>
      <selection pane="bottomLeft" activeCell="A4" sqref="A4"/>
      <selection pane="bottomRight" activeCell="G22" sqref="G22:H23"/>
    </sheetView>
  </sheetViews>
  <sheetFormatPr defaultRowHeight="15" x14ac:dyDescent="0.25"/>
  <cols>
    <col min="1" max="18" width="10.7109375" style="2" customWidth="1"/>
    <col min="19" max="19" width="10.140625" style="2" customWidth="1"/>
    <col min="20" max="20" width="9.140625" style="2"/>
    <col min="21" max="21" width="10.28515625" style="2" customWidth="1"/>
    <col min="22" max="16384" width="9.140625" style="2"/>
  </cols>
  <sheetData>
    <row r="1" spans="1:21" ht="15" customHeight="1" x14ac:dyDescent="0.25">
      <c r="A1" s="35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21" ht="1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21" ht="15" customHeight="1" x14ac:dyDescent="0.25">
      <c r="A3" s="110" t="s">
        <v>56</v>
      </c>
      <c r="B3" s="133"/>
      <c r="C3" s="129" t="s">
        <v>35</v>
      </c>
      <c r="D3" s="130"/>
      <c r="E3" s="138" t="s">
        <v>36</v>
      </c>
      <c r="F3" s="130"/>
      <c r="G3" s="115" t="s">
        <v>37</v>
      </c>
      <c r="H3" s="116"/>
      <c r="I3" s="140" t="s">
        <v>38</v>
      </c>
      <c r="J3" s="135"/>
      <c r="K3" s="134" t="s">
        <v>39</v>
      </c>
      <c r="L3" s="135"/>
      <c r="M3" s="101" t="s">
        <v>40</v>
      </c>
      <c r="N3" s="103"/>
      <c r="O3" s="101" t="s">
        <v>41</v>
      </c>
      <c r="P3" s="103"/>
      <c r="Q3" s="60"/>
      <c r="R3" s="60"/>
    </row>
    <row r="4" spans="1:21" x14ac:dyDescent="0.25">
      <c r="A4" s="112" t="s">
        <v>1</v>
      </c>
      <c r="B4" s="120"/>
      <c r="C4" s="131"/>
      <c r="D4" s="132"/>
      <c r="E4" s="139"/>
      <c r="F4" s="132"/>
      <c r="G4" s="117"/>
      <c r="H4" s="118"/>
      <c r="I4" s="141"/>
      <c r="J4" s="137"/>
      <c r="K4" s="136"/>
      <c r="L4" s="137"/>
      <c r="M4" s="104"/>
      <c r="N4" s="105"/>
      <c r="O4" s="104"/>
      <c r="P4" s="105"/>
      <c r="Q4" s="60"/>
      <c r="R4" s="60"/>
    </row>
    <row r="5" spans="1:21" x14ac:dyDescent="0.25">
      <c r="A5" s="112" t="s">
        <v>57</v>
      </c>
      <c r="B5" s="120"/>
      <c r="C5" s="90" t="s">
        <v>16</v>
      </c>
      <c r="D5" s="91" t="s">
        <v>17</v>
      </c>
      <c r="E5" s="90" t="s">
        <v>16</v>
      </c>
      <c r="F5" s="91" t="s">
        <v>17</v>
      </c>
      <c r="G5" s="90" t="s">
        <v>16</v>
      </c>
      <c r="H5" s="91" t="s">
        <v>17</v>
      </c>
      <c r="I5" s="90" t="s">
        <v>16</v>
      </c>
      <c r="J5" s="91" t="s">
        <v>17</v>
      </c>
      <c r="K5" s="90" t="s">
        <v>16</v>
      </c>
      <c r="L5" s="91" t="s">
        <v>17</v>
      </c>
      <c r="M5" s="90" t="s">
        <v>16</v>
      </c>
      <c r="N5" s="91" t="s">
        <v>17</v>
      </c>
      <c r="O5" s="90" t="s">
        <v>16</v>
      </c>
      <c r="P5" s="91" t="s">
        <v>17</v>
      </c>
      <c r="Q5" s="60"/>
      <c r="R5" s="60"/>
      <c r="S5" s="58"/>
      <c r="T5" s="33"/>
      <c r="U5" s="33"/>
    </row>
    <row r="6" spans="1:21" x14ac:dyDescent="0.25">
      <c r="A6" s="29" t="s">
        <v>3</v>
      </c>
      <c r="B6" s="32" t="s">
        <v>4</v>
      </c>
      <c r="C6" s="75">
        <v>161</v>
      </c>
      <c r="D6" s="92">
        <f>D8/D7</f>
        <v>183.33333333333334</v>
      </c>
      <c r="E6" s="75">
        <v>49</v>
      </c>
      <c r="F6" s="92">
        <v>53</v>
      </c>
      <c r="G6" s="75"/>
      <c r="H6" s="92"/>
      <c r="I6" s="75">
        <v>394.262</v>
      </c>
      <c r="J6" s="92">
        <v>410</v>
      </c>
      <c r="K6" s="75">
        <v>75</v>
      </c>
      <c r="L6" s="92">
        <v>75</v>
      </c>
      <c r="M6" s="75">
        <v>270</v>
      </c>
      <c r="N6" s="92">
        <v>293</v>
      </c>
      <c r="O6" s="75">
        <v>117</v>
      </c>
      <c r="P6" s="92">
        <v>100</v>
      </c>
      <c r="Q6" s="60"/>
      <c r="R6" s="60"/>
    </row>
    <row r="7" spans="1:21" x14ac:dyDescent="0.25">
      <c r="A7" s="25" t="s">
        <v>31</v>
      </c>
      <c r="B7" s="3" t="s">
        <v>5</v>
      </c>
      <c r="C7" s="77">
        <f>(C8/C6)</f>
        <v>2.9751552795031055</v>
      </c>
      <c r="D7" s="93">
        <v>2.4</v>
      </c>
      <c r="E7" s="77">
        <f>(E8/E6)</f>
        <v>2.7755102040816326</v>
      </c>
      <c r="F7" s="93">
        <f>(F8/F6)</f>
        <v>2.9811320754716979</v>
      </c>
      <c r="G7" s="77" t="e">
        <f t="shared" ref="G7:H7" si="0">(G8/G6)*10</f>
        <v>#DIV/0!</v>
      </c>
      <c r="H7" s="93" t="e">
        <f t="shared" si="0"/>
        <v>#DIV/0!</v>
      </c>
      <c r="I7" s="77">
        <f>(I8/I6)</f>
        <v>2.9099989347185371</v>
      </c>
      <c r="J7" s="93">
        <v>2.9</v>
      </c>
      <c r="K7" s="77">
        <f>(K8/K6)</f>
        <v>2.1066666666666665</v>
      </c>
      <c r="L7" s="93">
        <v>1.8</v>
      </c>
      <c r="M7" s="77">
        <f>(M8/M6)</f>
        <v>2.9074074074074074</v>
      </c>
      <c r="N7" s="93">
        <v>3</v>
      </c>
      <c r="O7" s="77">
        <f>(O8/O6)</f>
        <v>2.7880341880341879</v>
      </c>
      <c r="P7" s="93">
        <v>2</v>
      </c>
      <c r="Q7" s="60"/>
      <c r="R7" s="60"/>
      <c r="S7" s="96"/>
      <c r="T7" s="33"/>
      <c r="U7" s="33"/>
    </row>
    <row r="8" spans="1:21" x14ac:dyDescent="0.25">
      <c r="A8" s="16"/>
      <c r="B8" s="17" t="s">
        <v>6</v>
      </c>
      <c r="C8" s="79">
        <v>479</v>
      </c>
      <c r="D8" s="94">
        <v>440</v>
      </c>
      <c r="E8" s="79">
        <v>136</v>
      </c>
      <c r="F8" s="94">
        <v>158</v>
      </c>
      <c r="G8" s="79"/>
      <c r="H8" s="94"/>
      <c r="I8" s="79">
        <v>1147.3019999999999</v>
      </c>
      <c r="J8" s="94">
        <f>J6*J7</f>
        <v>1189</v>
      </c>
      <c r="K8" s="79">
        <v>158</v>
      </c>
      <c r="L8" s="94">
        <f>L6*L7</f>
        <v>135</v>
      </c>
      <c r="M8" s="79">
        <v>785</v>
      </c>
      <c r="N8" s="94">
        <f>N6*N7</f>
        <v>879</v>
      </c>
      <c r="O8" s="79">
        <v>326.2</v>
      </c>
      <c r="P8" s="94">
        <v>200</v>
      </c>
      <c r="Q8" s="60"/>
      <c r="R8" s="60"/>
    </row>
    <row r="9" spans="1:21" x14ac:dyDescent="0.25">
      <c r="A9" s="25" t="s">
        <v>7</v>
      </c>
      <c r="B9" s="3" t="s">
        <v>4</v>
      </c>
      <c r="C9" s="75">
        <v>897</v>
      </c>
      <c r="D9" s="92">
        <v>847</v>
      </c>
      <c r="E9" s="75">
        <v>37</v>
      </c>
      <c r="F9" s="92">
        <v>37</v>
      </c>
      <c r="G9" s="75"/>
      <c r="H9" s="92"/>
      <c r="I9" s="75">
        <v>21.6</v>
      </c>
      <c r="J9" s="92">
        <v>20</v>
      </c>
      <c r="K9" s="75"/>
      <c r="L9" s="92"/>
      <c r="M9" s="75">
        <v>658</v>
      </c>
      <c r="N9" s="92">
        <v>672</v>
      </c>
      <c r="O9" s="75"/>
      <c r="P9" s="92"/>
      <c r="Q9" s="60"/>
      <c r="R9" s="60"/>
      <c r="T9" s="28"/>
      <c r="U9" s="28"/>
    </row>
    <row r="10" spans="1:21" x14ac:dyDescent="0.25">
      <c r="A10" s="25" t="s">
        <v>32</v>
      </c>
      <c r="B10" s="3" t="s">
        <v>5</v>
      </c>
      <c r="C10" s="77">
        <f>(C11/C9)</f>
        <v>2.2909698996655519</v>
      </c>
      <c r="D10" s="93">
        <f>(D11/D9)</f>
        <v>2.6387249114521842</v>
      </c>
      <c r="E10" s="77">
        <f>(E11/E9)</f>
        <v>3.1081081081081079</v>
      </c>
      <c r="F10" s="93">
        <f>(F11/F9)</f>
        <v>3</v>
      </c>
      <c r="G10" s="77" t="e">
        <f t="shared" ref="G10:P10" si="1">(G11/G9)*10</f>
        <v>#DIV/0!</v>
      </c>
      <c r="H10" s="93" t="e">
        <f t="shared" si="1"/>
        <v>#DIV/0!</v>
      </c>
      <c r="I10" s="77">
        <f>(I11/I9)</f>
        <v>2.4537037037037037</v>
      </c>
      <c r="J10" s="93">
        <f>(J11/J9)</f>
        <v>2.5</v>
      </c>
      <c r="K10" s="77" t="e">
        <f t="shared" si="1"/>
        <v>#DIV/0!</v>
      </c>
      <c r="L10" s="93" t="e">
        <f t="shared" si="1"/>
        <v>#DIV/0!</v>
      </c>
      <c r="M10" s="77">
        <f>(M11/M9)</f>
        <v>2.8389057750759878</v>
      </c>
      <c r="N10" s="93">
        <f>(N11/N9)</f>
        <v>2.6934523809523809</v>
      </c>
      <c r="O10" s="77" t="e">
        <f t="shared" si="1"/>
        <v>#DIV/0!</v>
      </c>
      <c r="P10" s="93" t="e">
        <f t="shared" si="1"/>
        <v>#DIV/0!</v>
      </c>
      <c r="Q10" s="60"/>
      <c r="R10" s="60"/>
      <c r="T10" s="28"/>
      <c r="U10" s="45"/>
    </row>
    <row r="11" spans="1:21" x14ac:dyDescent="0.25">
      <c r="A11" s="16"/>
      <c r="B11" s="17" t="s">
        <v>6</v>
      </c>
      <c r="C11" s="79">
        <v>2055</v>
      </c>
      <c r="D11" s="94">
        <v>2235</v>
      </c>
      <c r="E11" s="79">
        <v>115</v>
      </c>
      <c r="F11" s="94">
        <v>111</v>
      </c>
      <c r="G11" s="79"/>
      <c r="H11" s="94"/>
      <c r="I11" s="79">
        <v>53</v>
      </c>
      <c r="J11" s="94">
        <v>50</v>
      </c>
      <c r="K11" s="79"/>
      <c r="L11" s="94"/>
      <c r="M11" s="79">
        <v>1868</v>
      </c>
      <c r="N11" s="94">
        <v>1810</v>
      </c>
      <c r="O11" s="79"/>
      <c r="P11" s="94"/>
      <c r="Q11" s="60"/>
      <c r="R11" s="60"/>
      <c r="T11" s="28"/>
      <c r="U11" s="28"/>
    </row>
    <row r="12" spans="1:21" x14ac:dyDescent="0.25">
      <c r="A12" s="25" t="s">
        <v>33</v>
      </c>
      <c r="B12" s="3" t="s">
        <v>4</v>
      </c>
      <c r="C12" s="75">
        <v>15</v>
      </c>
      <c r="D12" s="92">
        <v>15</v>
      </c>
      <c r="E12" s="75">
        <v>90</v>
      </c>
      <c r="F12" s="92">
        <v>90</v>
      </c>
      <c r="G12" s="75"/>
      <c r="H12" s="92"/>
      <c r="I12" s="75">
        <v>15.3</v>
      </c>
      <c r="J12" s="92">
        <v>13</v>
      </c>
      <c r="K12" s="75"/>
      <c r="L12" s="92"/>
      <c r="M12" s="75">
        <v>65</v>
      </c>
      <c r="N12" s="92">
        <v>54</v>
      </c>
      <c r="O12" s="75">
        <v>0.2</v>
      </c>
      <c r="P12" s="92">
        <v>0.2</v>
      </c>
      <c r="Q12" s="60"/>
      <c r="R12" s="60"/>
      <c r="T12" s="28"/>
      <c r="U12" s="45"/>
    </row>
    <row r="13" spans="1:21" x14ac:dyDescent="0.25">
      <c r="A13" s="25" t="s">
        <v>34</v>
      </c>
      <c r="B13" s="3" t="s">
        <v>5</v>
      </c>
      <c r="C13" s="77">
        <f>(C14/C12)</f>
        <v>1.3333333333333333</v>
      </c>
      <c r="D13" s="93">
        <f>(D14/D12)</f>
        <v>1.3333333333333333</v>
      </c>
      <c r="E13" s="77">
        <f>(E14/E12)</f>
        <v>2.2000000000000002</v>
      </c>
      <c r="F13" s="93">
        <f t="shared" ref="F13:L13" si="2">(F14/F12)*10</f>
        <v>22</v>
      </c>
      <c r="G13" s="77" t="e">
        <f t="shared" si="2"/>
        <v>#DIV/0!</v>
      </c>
      <c r="H13" s="93" t="e">
        <f t="shared" si="2"/>
        <v>#DIV/0!</v>
      </c>
      <c r="I13" s="77">
        <f>(I14/I12)</f>
        <v>2.2156862745098036</v>
      </c>
      <c r="J13" s="93">
        <f>(J14/J12)</f>
        <v>2</v>
      </c>
      <c r="K13" s="77" t="e">
        <f t="shared" si="2"/>
        <v>#DIV/0!</v>
      </c>
      <c r="L13" s="93" t="e">
        <f t="shared" si="2"/>
        <v>#DIV/0!</v>
      </c>
      <c r="M13" s="77">
        <f>(M14/M12)</f>
        <v>2.4923076923076923</v>
      </c>
      <c r="N13" s="93">
        <f>(N14/N12)</f>
        <v>2.5</v>
      </c>
      <c r="O13" s="77">
        <f>(O14/O12)</f>
        <v>2</v>
      </c>
      <c r="P13" s="93">
        <v>2</v>
      </c>
      <c r="Q13" s="60"/>
      <c r="R13" s="60"/>
      <c r="T13" s="28"/>
      <c r="U13" s="28"/>
    </row>
    <row r="14" spans="1:21" x14ac:dyDescent="0.25">
      <c r="A14" s="22"/>
      <c r="B14" s="17" t="s">
        <v>6</v>
      </c>
      <c r="C14" s="79">
        <v>20</v>
      </c>
      <c r="D14" s="94">
        <v>20</v>
      </c>
      <c r="E14" s="79">
        <v>198</v>
      </c>
      <c r="F14" s="94">
        <v>198</v>
      </c>
      <c r="G14" s="79"/>
      <c r="H14" s="94"/>
      <c r="I14" s="79">
        <v>33.9</v>
      </c>
      <c r="J14" s="94">
        <v>26</v>
      </c>
      <c r="K14" s="79"/>
      <c r="L14" s="94"/>
      <c r="M14" s="79">
        <v>162</v>
      </c>
      <c r="N14" s="94">
        <v>135</v>
      </c>
      <c r="O14" s="79">
        <v>0.4</v>
      </c>
      <c r="P14" s="94">
        <v>0.4</v>
      </c>
      <c r="Q14" s="60"/>
      <c r="R14" s="60"/>
    </row>
    <row r="15" spans="1:21" x14ac:dyDescent="0.25">
      <c r="A15" s="25" t="s">
        <v>8</v>
      </c>
      <c r="B15" s="3" t="s">
        <v>4</v>
      </c>
      <c r="C15" s="75"/>
      <c r="D15" s="92"/>
      <c r="E15" s="75"/>
      <c r="F15" s="92"/>
      <c r="G15" s="75"/>
      <c r="H15" s="92"/>
      <c r="I15" s="75">
        <v>2</v>
      </c>
      <c r="J15" s="92">
        <v>2</v>
      </c>
      <c r="K15" s="75"/>
      <c r="L15" s="92"/>
      <c r="M15" s="75">
        <v>1</v>
      </c>
      <c r="N15" s="92">
        <v>1</v>
      </c>
      <c r="O15" s="75"/>
      <c r="P15" s="92"/>
      <c r="Q15" s="60"/>
      <c r="R15" s="60"/>
    </row>
    <row r="16" spans="1:21" x14ac:dyDescent="0.25">
      <c r="A16" s="25" t="s">
        <v>49</v>
      </c>
      <c r="B16" s="3" t="s">
        <v>5</v>
      </c>
      <c r="C16" s="77" t="e">
        <f t="shared" ref="C16:P16" si="3">(C17/C15)*10</f>
        <v>#DIV/0!</v>
      </c>
      <c r="D16" s="93" t="e">
        <f t="shared" si="3"/>
        <v>#DIV/0!</v>
      </c>
      <c r="E16" s="77" t="e">
        <f t="shared" si="3"/>
        <v>#DIV/0!</v>
      </c>
      <c r="F16" s="93" t="e">
        <f t="shared" si="3"/>
        <v>#DIV/0!</v>
      </c>
      <c r="G16" s="77" t="e">
        <f t="shared" si="3"/>
        <v>#DIV/0!</v>
      </c>
      <c r="H16" s="93" t="e">
        <f t="shared" si="3"/>
        <v>#DIV/0!</v>
      </c>
      <c r="I16" s="77">
        <f>(I17/I15)</f>
        <v>1</v>
      </c>
      <c r="J16" s="93">
        <f>(J17/J15)</f>
        <v>1</v>
      </c>
      <c r="K16" s="77" t="e">
        <f t="shared" si="3"/>
        <v>#DIV/0!</v>
      </c>
      <c r="L16" s="93" t="e">
        <f t="shared" si="3"/>
        <v>#DIV/0!</v>
      </c>
      <c r="M16" s="77">
        <f>(M17/M15)</f>
        <v>1</v>
      </c>
      <c r="N16" s="93">
        <f>(N17/N15)</f>
        <v>1</v>
      </c>
      <c r="O16" s="77" t="e">
        <f t="shared" si="3"/>
        <v>#DIV/0!</v>
      </c>
      <c r="P16" s="93" t="e">
        <f t="shared" si="3"/>
        <v>#DIV/0!</v>
      </c>
      <c r="Q16" s="60"/>
      <c r="R16" s="60"/>
    </row>
    <row r="17" spans="1:18" x14ac:dyDescent="0.25">
      <c r="A17" s="16"/>
      <c r="B17" s="17" t="s">
        <v>6</v>
      </c>
      <c r="C17" s="79"/>
      <c r="D17" s="94"/>
      <c r="E17" s="79"/>
      <c r="F17" s="94"/>
      <c r="G17" s="79"/>
      <c r="H17" s="94"/>
      <c r="I17" s="79">
        <v>2</v>
      </c>
      <c r="J17" s="94">
        <v>2</v>
      </c>
      <c r="K17" s="79"/>
      <c r="L17" s="94"/>
      <c r="M17" s="79">
        <v>1</v>
      </c>
      <c r="N17" s="94">
        <v>1</v>
      </c>
      <c r="O17" s="79"/>
      <c r="P17" s="94"/>
      <c r="Q17" s="60"/>
      <c r="R17" s="60"/>
    </row>
    <row r="18" spans="1:18" x14ac:dyDescent="0.25">
      <c r="A18" s="25" t="s">
        <v>9</v>
      </c>
      <c r="B18" s="23" t="s">
        <v>4</v>
      </c>
      <c r="C18" s="83">
        <f t="shared" ref="C18:P18" si="4">C15+C12+C9+C6</f>
        <v>1073</v>
      </c>
      <c r="D18" s="53">
        <f t="shared" si="4"/>
        <v>1045.3333333333333</v>
      </c>
      <c r="E18" s="83">
        <f t="shared" si="4"/>
        <v>176</v>
      </c>
      <c r="F18" s="53">
        <f t="shared" si="4"/>
        <v>180</v>
      </c>
      <c r="G18" s="83">
        <f t="shared" si="4"/>
        <v>0</v>
      </c>
      <c r="H18" s="53">
        <f t="shared" si="4"/>
        <v>0</v>
      </c>
      <c r="I18" s="83">
        <f t="shared" si="4"/>
        <v>433.16200000000003</v>
      </c>
      <c r="J18" s="53">
        <f t="shared" si="4"/>
        <v>445</v>
      </c>
      <c r="K18" s="83">
        <f t="shared" si="4"/>
        <v>75</v>
      </c>
      <c r="L18" s="53">
        <f t="shared" si="4"/>
        <v>75</v>
      </c>
      <c r="M18" s="83">
        <f t="shared" si="4"/>
        <v>994</v>
      </c>
      <c r="N18" s="53">
        <f t="shared" si="4"/>
        <v>1020</v>
      </c>
      <c r="O18" s="83">
        <f t="shared" si="4"/>
        <v>117.2</v>
      </c>
      <c r="P18" s="53">
        <f t="shared" si="4"/>
        <v>100.2</v>
      </c>
      <c r="Q18" s="60"/>
      <c r="R18" s="60"/>
    </row>
    <row r="19" spans="1:18" x14ac:dyDescent="0.25">
      <c r="A19" s="25"/>
      <c r="B19" s="23" t="s">
        <v>5</v>
      </c>
      <c r="C19" s="83">
        <f>(C20/C18)</f>
        <v>2.3802423112767941</v>
      </c>
      <c r="D19" s="53">
        <f>(D20/D18)</f>
        <v>2.578125</v>
      </c>
      <c r="E19" s="83">
        <f>(E20/E18)</f>
        <v>2.5511363636363638</v>
      </c>
      <c r="F19" s="53">
        <f>(F20/F18)</f>
        <v>2.5944444444444446</v>
      </c>
      <c r="G19" s="83" t="e">
        <f t="shared" ref="G19:H19" si="5">(G20/G18)*10</f>
        <v>#DIV/0!</v>
      </c>
      <c r="H19" s="53" t="e">
        <f t="shared" si="5"/>
        <v>#DIV/0!</v>
      </c>
      <c r="I19" s="83">
        <f t="shared" ref="I19:P19" si="6">(I20/I18)</f>
        <v>2.8539022351914523</v>
      </c>
      <c r="J19" s="53">
        <f t="shared" si="6"/>
        <v>2.8471910112359549</v>
      </c>
      <c r="K19" s="83">
        <f t="shared" si="6"/>
        <v>2.1066666666666665</v>
      </c>
      <c r="L19" s="53">
        <f t="shared" si="6"/>
        <v>1.8</v>
      </c>
      <c r="M19" s="83">
        <f t="shared" si="6"/>
        <v>2.8329979879275653</v>
      </c>
      <c r="N19" s="53">
        <f t="shared" si="6"/>
        <v>2.7696078431372548</v>
      </c>
      <c r="O19" s="83">
        <f t="shared" si="6"/>
        <v>2.7866894197952217</v>
      </c>
      <c r="P19" s="53">
        <f t="shared" si="6"/>
        <v>2</v>
      </c>
      <c r="Q19" s="60"/>
      <c r="R19" s="60"/>
    </row>
    <row r="20" spans="1:18" x14ac:dyDescent="0.25">
      <c r="A20" s="26"/>
      <c r="B20" s="27" t="s">
        <v>6</v>
      </c>
      <c r="C20" s="85">
        <f t="shared" ref="C20:P20" si="7">C17+C14+C11+C8</f>
        <v>2554</v>
      </c>
      <c r="D20" s="56">
        <f t="shared" si="7"/>
        <v>2695</v>
      </c>
      <c r="E20" s="85">
        <f t="shared" si="7"/>
        <v>449</v>
      </c>
      <c r="F20" s="56">
        <f t="shared" si="7"/>
        <v>467</v>
      </c>
      <c r="G20" s="85">
        <f t="shared" si="7"/>
        <v>0</v>
      </c>
      <c r="H20" s="56">
        <f t="shared" si="7"/>
        <v>0</v>
      </c>
      <c r="I20" s="85">
        <f t="shared" si="7"/>
        <v>1236.202</v>
      </c>
      <c r="J20" s="56">
        <f t="shared" si="7"/>
        <v>1267</v>
      </c>
      <c r="K20" s="85">
        <f t="shared" si="7"/>
        <v>158</v>
      </c>
      <c r="L20" s="56">
        <f t="shared" si="7"/>
        <v>135</v>
      </c>
      <c r="M20" s="85">
        <f t="shared" si="7"/>
        <v>2816</v>
      </c>
      <c r="N20" s="56">
        <f t="shared" si="7"/>
        <v>2825</v>
      </c>
      <c r="O20" s="85">
        <f t="shared" si="7"/>
        <v>326.59999999999997</v>
      </c>
      <c r="P20" s="56">
        <f t="shared" si="7"/>
        <v>200.4</v>
      </c>
      <c r="Q20" s="60"/>
      <c r="R20" s="60"/>
    </row>
    <row r="21" spans="1:18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</row>
    <row r="22" spans="1:18" x14ac:dyDescent="0.25">
      <c r="A22" s="110" t="s">
        <v>0</v>
      </c>
      <c r="B22" s="133"/>
      <c r="C22" s="101" t="s">
        <v>42</v>
      </c>
      <c r="D22" s="103"/>
      <c r="E22" s="101" t="s">
        <v>43</v>
      </c>
      <c r="F22" s="103"/>
      <c r="G22" s="101" t="s">
        <v>44</v>
      </c>
      <c r="H22" s="103"/>
      <c r="I22" s="101" t="s">
        <v>45</v>
      </c>
      <c r="J22" s="103"/>
      <c r="K22" s="142" t="s">
        <v>46</v>
      </c>
      <c r="L22" s="143"/>
      <c r="M22" s="142" t="s">
        <v>47</v>
      </c>
      <c r="N22" s="143"/>
      <c r="O22" s="127" t="s">
        <v>14</v>
      </c>
      <c r="P22" s="116"/>
      <c r="Q22" s="101" t="s">
        <v>10</v>
      </c>
      <c r="R22" s="103"/>
    </row>
    <row r="23" spans="1:18" x14ac:dyDescent="0.25">
      <c r="A23" s="112" t="s">
        <v>1</v>
      </c>
      <c r="B23" s="120"/>
      <c r="C23" s="104"/>
      <c r="D23" s="105"/>
      <c r="E23" s="104"/>
      <c r="F23" s="105"/>
      <c r="G23" s="104"/>
      <c r="H23" s="105"/>
      <c r="I23" s="104"/>
      <c r="J23" s="105"/>
      <c r="K23" s="144"/>
      <c r="L23" s="145"/>
      <c r="M23" s="144"/>
      <c r="N23" s="145"/>
      <c r="O23" s="128"/>
      <c r="P23" s="118"/>
      <c r="Q23" s="104"/>
      <c r="R23" s="105"/>
    </row>
    <row r="24" spans="1:18" x14ac:dyDescent="0.25">
      <c r="A24" s="106" t="s">
        <v>2</v>
      </c>
      <c r="B24" s="114"/>
      <c r="C24" s="90" t="s">
        <v>16</v>
      </c>
      <c r="D24" s="91" t="s">
        <v>17</v>
      </c>
      <c r="E24" s="30" t="s">
        <v>16</v>
      </c>
      <c r="F24" s="31" t="s">
        <v>17</v>
      </c>
      <c r="G24" s="90" t="s">
        <v>16</v>
      </c>
      <c r="H24" s="91" t="s">
        <v>17</v>
      </c>
      <c r="I24" s="90" t="s">
        <v>16</v>
      </c>
      <c r="J24" s="91" t="s">
        <v>17</v>
      </c>
      <c r="K24" s="30" t="s">
        <v>16</v>
      </c>
      <c r="L24" s="31" t="s">
        <v>17</v>
      </c>
      <c r="M24" s="30" t="s">
        <v>16</v>
      </c>
      <c r="N24" s="31" t="s">
        <v>17</v>
      </c>
      <c r="O24" s="6" t="s">
        <v>16</v>
      </c>
      <c r="P24" s="7" t="s">
        <v>17</v>
      </c>
      <c r="Q24" s="6" t="s">
        <v>11</v>
      </c>
      <c r="R24" s="7">
        <v>1000</v>
      </c>
    </row>
    <row r="25" spans="1:18" s="28" customFormat="1" x14ac:dyDescent="0.25">
      <c r="A25" s="29" t="s">
        <v>3</v>
      </c>
      <c r="B25" s="32" t="s">
        <v>4</v>
      </c>
      <c r="C25" s="75">
        <v>185.5</v>
      </c>
      <c r="D25" s="92">
        <v>154</v>
      </c>
      <c r="E25" s="37"/>
      <c r="F25" s="38"/>
      <c r="G25" s="75">
        <v>920</v>
      </c>
      <c r="H25" s="92">
        <v>782</v>
      </c>
      <c r="I25" s="75">
        <v>600</v>
      </c>
      <c r="J25" s="92">
        <v>664</v>
      </c>
      <c r="K25" s="37">
        <v>150</v>
      </c>
      <c r="L25" s="38">
        <v>152</v>
      </c>
      <c r="M25" s="37">
        <v>3</v>
      </c>
      <c r="N25" s="49">
        <v>4</v>
      </c>
      <c r="O25" s="75">
        <f xml:space="preserve"> C6+E6+G6+I6+K6+M6+O6+C25+E25+G25+I25+K25+M25</f>
        <v>2924.7619999999997</v>
      </c>
      <c r="P25" s="76">
        <f>D6+F6+H6+J6+L6+N6+P6+D25+F25+H25+J25+L25+N256</f>
        <v>2866.3333333333335</v>
      </c>
      <c r="Q25" s="50">
        <f>(P25-O25)/O25</f>
        <v>-1.9977238033954979E-2</v>
      </c>
      <c r="R25" s="51">
        <f>P25-O25</f>
        <v>-58.428666666666231</v>
      </c>
    </row>
    <row r="26" spans="1:18" s="28" customFormat="1" x14ac:dyDescent="0.25">
      <c r="A26" s="25" t="s">
        <v>31</v>
      </c>
      <c r="B26" s="3" t="s">
        <v>5</v>
      </c>
      <c r="C26" s="77">
        <f>(C27/C25)</f>
        <v>2.9299191374663072</v>
      </c>
      <c r="D26" s="93">
        <v>2.2999999999999998</v>
      </c>
      <c r="E26" s="39" t="e">
        <f t="shared" ref="E26:F26" si="8">(E27/E25)*10</f>
        <v>#DIV/0!</v>
      </c>
      <c r="F26" s="40" t="e">
        <f t="shared" si="8"/>
        <v>#DIV/0!</v>
      </c>
      <c r="G26" s="77">
        <f>(G27/G25)</f>
        <v>2.8260869565217392</v>
      </c>
      <c r="H26" s="93">
        <v>2.2000000000000002</v>
      </c>
      <c r="I26" s="77">
        <f>I27/I25</f>
        <v>2.7866666666666666</v>
      </c>
      <c r="J26" s="93">
        <f>J27/J25</f>
        <v>2.8087349397590362</v>
      </c>
      <c r="K26" s="39">
        <f t="shared" ref="K26:P26" si="9">(K27/K25)</f>
        <v>2.9933333333333332</v>
      </c>
      <c r="L26" s="40">
        <f>L27/L25</f>
        <v>2.638157894736842</v>
      </c>
      <c r="M26" s="39">
        <f t="shared" si="9"/>
        <v>3</v>
      </c>
      <c r="N26" s="43">
        <f t="shared" si="9"/>
        <v>3</v>
      </c>
      <c r="O26" s="77">
        <f t="shared" si="9"/>
        <v>2.8395479700570512</v>
      </c>
      <c r="P26" s="78">
        <f t="shared" si="9"/>
        <v>2.5655076171647866</v>
      </c>
      <c r="Q26" s="52"/>
      <c r="R26" s="53"/>
    </row>
    <row r="27" spans="1:18" s="28" customFormat="1" x14ac:dyDescent="0.25">
      <c r="A27" s="16"/>
      <c r="B27" s="17" t="s">
        <v>6</v>
      </c>
      <c r="C27" s="79">
        <v>543.5</v>
      </c>
      <c r="D27" s="94">
        <f>D25*D26</f>
        <v>354.2</v>
      </c>
      <c r="E27" s="41"/>
      <c r="F27" s="42"/>
      <c r="G27" s="79">
        <v>2600</v>
      </c>
      <c r="H27" s="94">
        <f>H25*H26</f>
        <v>1720.4</v>
      </c>
      <c r="I27" s="79">
        <v>1672</v>
      </c>
      <c r="J27" s="94">
        <v>1865</v>
      </c>
      <c r="K27" s="41">
        <v>449</v>
      </c>
      <c r="L27" s="42">
        <v>401</v>
      </c>
      <c r="M27" s="41">
        <v>9</v>
      </c>
      <c r="N27" s="54">
        <v>12</v>
      </c>
      <c r="O27" s="79">
        <f>C8+E8+G8+I8+K8+M8+O8+C27+E27+G27+I27+K27+M27</f>
        <v>8305.0020000000004</v>
      </c>
      <c r="P27" s="80">
        <f>D8+F8+H8+J8+L8+N8+P8+D27+F27+H27+J27+L27+N27</f>
        <v>7353.6</v>
      </c>
      <c r="Q27" s="55">
        <f>(P27-O27)/O27</f>
        <v>-0.11455770871578357</v>
      </c>
      <c r="R27" s="56">
        <f>P27-O27</f>
        <v>-951.40200000000004</v>
      </c>
    </row>
    <row r="28" spans="1:18" s="28" customFormat="1" x14ac:dyDescent="0.25">
      <c r="A28" s="25" t="s">
        <v>7</v>
      </c>
      <c r="B28" s="3" t="s">
        <v>4</v>
      </c>
      <c r="C28" s="75"/>
      <c r="D28" s="92"/>
      <c r="E28" s="37"/>
      <c r="F28" s="38"/>
      <c r="G28" s="75">
        <v>3</v>
      </c>
      <c r="H28" s="92">
        <v>2</v>
      </c>
      <c r="I28" s="75">
        <v>993</v>
      </c>
      <c r="J28" s="92">
        <v>1017</v>
      </c>
      <c r="K28" s="37">
        <v>87</v>
      </c>
      <c r="L28" s="38">
        <v>82</v>
      </c>
      <c r="M28" s="37"/>
      <c r="N28" s="49"/>
      <c r="O28" s="75">
        <f>C9+E9+G9+I9+K9+M9+O9+C28+E28+G28+I28+K28+M28</f>
        <v>2696.6</v>
      </c>
      <c r="P28" s="76">
        <f>D9+F9+H9+J9+L9+N9+P9+D28+F28+H28+J28+L28+N28</f>
        <v>2677</v>
      </c>
      <c r="Q28" s="50">
        <f>(P28-O28)/O28</f>
        <v>-7.2684120744641069E-3</v>
      </c>
      <c r="R28" s="51">
        <f>P28-O28</f>
        <v>-19.599999999999909</v>
      </c>
    </row>
    <row r="29" spans="1:18" s="28" customFormat="1" x14ac:dyDescent="0.25">
      <c r="A29" s="25" t="s">
        <v>32</v>
      </c>
      <c r="B29" s="3" t="s">
        <v>5</v>
      </c>
      <c r="C29" s="77" t="e">
        <f>(C30/C28)*10</f>
        <v>#DIV/0!</v>
      </c>
      <c r="D29" s="93" t="e">
        <f t="shared" ref="D29:N29" si="10">(D30/D28)*10</f>
        <v>#DIV/0!</v>
      </c>
      <c r="E29" s="39" t="e">
        <f t="shared" si="10"/>
        <v>#DIV/0!</v>
      </c>
      <c r="F29" s="40" t="e">
        <f t="shared" si="10"/>
        <v>#DIV/0!</v>
      </c>
      <c r="G29" s="77">
        <f>(G30/G28)</f>
        <v>1.6666666666666667</v>
      </c>
      <c r="H29" s="93">
        <f>(H30/H28)</f>
        <v>1.5</v>
      </c>
      <c r="I29" s="77">
        <v>1.9</v>
      </c>
      <c r="J29" s="93">
        <v>1.5</v>
      </c>
      <c r="K29" s="39">
        <f>(K30/K28)</f>
        <v>2.5172413793103448</v>
      </c>
      <c r="L29" s="40">
        <f>(L30/L28)</f>
        <v>2.5</v>
      </c>
      <c r="M29" s="39" t="e">
        <f t="shared" si="10"/>
        <v>#DIV/0!</v>
      </c>
      <c r="N29" s="43" t="e">
        <f t="shared" si="10"/>
        <v>#DIV/0!</v>
      </c>
      <c r="O29" s="77">
        <f>(O30/O28)</f>
        <v>2.2998219980716459</v>
      </c>
      <c r="P29" s="78">
        <f>(P30/P28)</f>
        <v>2.2187149794546133</v>
      </c>
      <c r="Q29" s="52"/>
      <c r="R29" s="53"/>
    </row>
    <row r="30" spans="1:18" s="28" customFormat="1" x14ac:dyDescent="0.25">
      <c r="A30" s="16"/>
      <c r="B30" s="17" t="s">
        <v>6</v>
      </c>
      <c r="C30" s="79"/>
      <c r="D30" s="94"/>
      <c r="E30" s="41"/>
      <c r="F30" s="42"/>
      <c r="G30" s="79">
        <v>5</v>
      </c>
      <c r="H30" s="94">
        <v>3</v>
      </c>
      <c r="I30" s="79">
        <f>I28*I29</f>
        <v>1886.6999999999998</v>
      </c>
      <c r="J30" s="94">
        <f>J28*J29</f>
        <v>1525.5</v>
      </c>
      <c r="K30" s="41">
        <v>219</v>
      </c>
      <c r="L30" s="42">
        <v>205</v>
      </c>
      <c r="M30" s="41"/>
      <c r="N30" s="54"/>
      <c r="O30" s="79">
        <f xml:space="preserve"> C11+E11+G11+I11+K11+M11+O11+C30+E30+G30+I30+K30+M30</f>
        <v>6201.7</v>
      </c>
      <c r="P30" s="80">
        <f>D11+F11+H11+J11+L11+N11+P11+D30+F30+H30+J30+L30+N30</f>
        <v>5939.5</v>
      </c>
      <c r="Q30" s="52">
        <f>(P30-O30)/O30</f>
        <v>-4.2278730025638103E-2</v>
      </c>
      <c r="R30" s="53">
        <f>P30-O30</f>
        <v>-262.19999999999982</v>
      </c>
    </row>
    <row r="31" spans="1:18" s="28" customFormat="1" x14ac:dyDescent="0.25">
      <c r="A31" s="25" t="s">
        <v>33</v>
      </c>
      <c r="B31" s="3" t="s">
        <v>4</v>
      </c>
      <c r="C31" s="75">
        <v>2.7</v>
      </c>
      <c r="D31" s="92">
        <v>2</v>
      </c>
      <c r="E31" s="37"/>
      <c r="F31" s="38"/>
      <c r="G31" s="75">
        <v>22</v>
      </c>
      <c r="H31" s="92">
        <v>24</v>
      </c>
      <c r="I31" s="75">
        <v>150</v>
      </c>
      <c r="J31" s="92">
        <v>145</v>
      </c>
      <c r="K31" s="37">
        <v>35</v>
      </c>
      <c r="L31" s="38">
        <v>35</v>
      </c>
      <c r="M31" s="37"/>
      <c r="N31" s="49"/>
      <c r="O31" s="75">
        <f>M31+K31+I31+G31+E31+C31+O12+M12+K12+I12+G12+E12+C12</f>
        <v>395.2</v>
      </c>
      <c r="P31" s="76">
        <f>N31+L31+J31+H31+F31+D31+P12+N12+L12+J12+H12+F12+D12</f>
        <v>378.2</v>
      </c>
      <c r="Q31" s="50">
        <f>(P31-O31)/O31</f>
        <v>-4.3016194331983809E-2</v>
      </c>
      <c r="R31" s="51">
        <f>P31-O31</f>
        <v>-17</v>
      </c>
    </row>
    <row r="32" spans="1:18" s="28" customFormat="1" x14ac:dyDescent="0.25">
      <c r="A32" s="25" t="s">
        <v>34</v>
      </c>
      <c r="B32" s="3" t="s">
        <v>5</v>
      </c>
      <c r="C32" s="77">
        <f>(C33/C31)</f>
        <v>1.1481481481481481</v>
      </c>
      <c r="D32" s="93">
        <v>0.92</v>
      </c>
      <c r="E32" s="39" t="e">
        <f t="shared" ref="E32:N32" si="11">(E33/E31)*10</f>
        <v>#DIV/0!</v>
      </c>
      <c r="F32" s="40" t="e">
        <f t="shared" si="11"/>
        <v>#DIV/0!</v>
      </c>
      <c r="G32" s="77">
        <f>(G33/G31)</f>
        <v>2.5</v>
      </c>
      <c r="H32" s="93">
        <v>2.2000000000000002</v>
      </c>
      <c r="I32" s="77">
        <v>2.2999999999999998</v>
      </c>
      <c r="J32" s="93">
        <v>2</v>
      </c>
      <c r="K32" s="39">
        <f>(K33/K31)</f>
        <v>2.5142857142857142</v>
      </c>
      <c r="L32" s="40">
        <f>(L33/L31)</f>
        <v>2.5142857142857142</v>
      </c>
      <c r="M32" s="39" t="e">
        <f t="shared" si="11"/>
        <v>#DIV/0!</v>
      </c>
      <c r="N32" s="43" t="e">
        <f t="shared" si="11"/>
        <v>#DIV/0!</v>
      </c>
      <c r="O32" s="77">
        <f>(O33/O31)</f>
        <v>2.290991902834008</v>
      </c>
      <c r="P32" s="78">
        <f>(P33/P31)</f>
        <v>2.1471179270227392</v>
      </c>
      <c r="Q32" s="52"/>
      <c r="R32" s="53"/>
    </row>
    <row r="33" spans="1:18" s="28" customFormat="1" x14ac:dyDescent="0.25">
      <c r="A33" s="22"/>
      <c r="B33" s="17" t="s">
        <v>6</v>
      </c>
      <c r="C33" s="79">
        <v>3.1</v>
      </c>
      <c r="D33" s="94">
        <f>D31*D32</f>
        <v>1.84</v>
      </c>
      <c r="E33" s="41"/>
      <c r="F33" s="42"/>
      <c r="G33" s="79">
        <v>55</v>
      </c>
      <c r="H33" s="94">
        <f>H31*H32</f>
        <v>52.800000000000004</v>
      </c>
      <c r="I33" s="79">
        <f>I31*I32</f>
        <v>345</v>
      </c>
      <c r="J33" s="94">
        <f>J31*J32</f>
        <v>290</v>
      </c>
      <c r="K33" s="41">
        <v>88</v>
      </c>
      <c r="L33" s="42">
        <v>88</v>
      </c>
      <c r="M33" s="41"/>
      <c r="N33" s="54"/>
      <c r="O33" s="79">
        <f>M33+K33+I33+G33+E33+C33+C14+E14+G14+I14+K14+M14+O14</f>
        <v>905.4</v>
      </c>
      <c r="P33" s="80">
        <f>N33+L33+J33+H33+F33+D33+P14+N14+L14+J14+H14+F14+D14</f>
        <v>812.04</v>
      </c>
      <c r="Q33" s="52">
        <f>(P33-O33)/O33</f>
        <v>-0.10311464546056993</v>
      </c>
      <c r="R33" s="53">
        <f>P33-O33</f>
        <v>-93.360000000000014</v>
      </c>
    </row>
    <row r="34" spans="1:18" s="28" customFormat="1" x14ac:dyDescent="0.25">
      <c r="A34" s="25" t="s">
        <v>8</v>
      </c>
      <c r="B34" s="3" t="s">
        <v>4</v>
      </c>
      <c r="C34" s="75">
        <v>11.2</v>
      </c>
      <c r="D34" s="92">
        <v>6</v>
      </c>
      <c r="E34" s="37"/>
      <c r="F34" s="38"/>
      <c r="G34" s="75">
        <v>5</v>
      </c>
      <c r="H34" s="92">
        <v>4</v>
      </c>
      <c r="I34" s="75">
        <v>2</v>
      </c>
      <c r="J34" s="92">
        <v>2</v>
      </c>
      <c r="K34" s="37">
        <v>2</v>
      </c>
      <c r="L34" s="38">
        <v>2</v>
      </c>
      <c r="M34" s="37">
        <v>4.5</v>
      </c>
      <c r="N34" s="49">
        <v>4.5</v>
      </c>
      <c r="O34" s="75">
        <f>M34+K34+I34+G34+E34+C34+O15+M15+K15+I15+G15+E15+C15</f>
        <v>27.7</v>
      </c>
      <c r="P34" s="76">
        <f>N34+L34+J34+H34+F34+D34+P15+N15+L15+J15+H15+F15+D15</f>
        <v>21.5</v>
      </c>
      <c r="Q34" s="50">
        <f>(P34-O34)/O34</f>
        <v>-0.22382671480144403</v>
      </c>
      <c r="R34" s="51">
        <f>P34-O34</f>
        <v>-6.1999999999999993</v>
      </c>
    </row>
    <row r="35" spans="1:18" s="28" customFormat="1" x14ac:dyDescent="0.25">
      <c r="A35" s="25" t="s">
        <v>49</v>
      </c>
      <c r="B35" s="3" t="s">
        <v>5</v>
      </c>
      <c r="C35" s="77">
        <v>0.4</v>
      </c>
      <c r="D35" s="93">
        <v>0.2</v>
      </c>
      <c r="E35" s="39" t="e">
        <f t="shared" ref="E35:F35" si="12">(E36/E34)*10</f>
        <v>#DIV/0!</v>
      </c>
      <c r="F35" s="40" t="e">
        <f t="shared" si="12"/>
        <v>#DIV/0!</v>
      </c>
      <c r="G35" s="77">
        <f>(G36/G34)</f>
        <v>1.4</v>
      </c>
      <c r="H35" s="93">
        <v>1</v>
      </c>
      <c r="I35" s="77">
        <f t="shared" ref="I35:P35" si="13">(I36/I34)</f>
        <v>2</v>
      </c>
      <c r="J35" s="93">
        <f t="shared" si="13"/>
        <v>2</v>
      </c>
      <c r="K35" s="39">
        <f t="shared" si="13"/>
        <v>1</v>
      </c>
      <c r="L35" s="40">
        <f t="shared" si="13"/>
        <v>0.5</v>
      </c>
      <c r="M35" s="39">
        <f t="shared" si="13"/>
        <v>0.53333333333333333</v>
      </c>
      <c r="N35" s="43">
        <f t="shared" si="13"/>
        <v>0.53333333333333333</v>
      </c>
      <c r="O35" s="77">
        <f t="shared" si="13"/>
        <v>0.8267148014440433</v>
      </c>
      <c r="P35" s="78">
        <f t="shared" si="13"/>
        <v>0.72558139534883725</v>
      </c>
      <c r="Q35" s="52"/>
      <c r="R35" s="53"/>
    </row>
    <row r="36" spans="1:18" s="28" customFormat="1" x14ac:dyDescent="0.25">
      <c r="A36" s="16"/>
      <c r="B36" s="17" t="s">
        <v>6</v>
      </c>
      <c r="C36" s="79">
        <v>4.5</v>
      </c>
      <c r="D36" s="94">
        <f>D34*D35</f>
        <v>1.2000000000000002</v>
      </c>
      <c r="E36" s="41"/>
      <c r="F36" s="42"/>
      <c r="G36" s="79">
        <v>7</v>
      </c>
      <c r="H36" s="94">
        <v>4</v>
      </c>
      <c r="I36" s="79">
        <v>4</v>
      </c>
      <c r="J36" s="94">
        <v>4</v>
      </c>
      <c r="K36" s="41">
        <v>2</v>
      </c>
      <c r="L36" s="42">
        <v>1</v>
      </c>
      <c r="M36" s="41">
        <v>2.4</v>
      </c>
      <c r="N36" s="54">
        <v>2.4</v>
      </c>
      <c r="O36" s="79">
        <f>M36+K36+I36+G36+E36+C36+O17+M17+K17+I17+G17+E17+C17</f>
        <v>22.9</v>
      </c>
      <c r="P36" s="80">
        <f>N36+L36+J36+H36+F36+D36+P17+N17+L17+J17+H17+F17+D17</f>
        <v>15.600000000000001</v>
      </c>
      <c r="Q36" s="55">
        <f>(P36-O36)/O36</f>
        <v>-0.31877729257641912</v>
      </c>
      <c r="R36" s="56">
        <f>P36-O36</f>
        <v>-7.2999999999999972</v>
      </c>
    </row>
    <row r="37" spans="1:18" s="28" customFormat="1" x14ac:dyDescent="0.25">
      <c r="A37" s="25" t="s">
        <v>9</v>
      </c>
      <c r="B37" s="23" t="s">
        <v>4</v>
      </c>
      <c r="C37" s="83">
        <f t="shared" ref="C37:N37" si="14">C34+C31+C28+C25</f>
        <v>199.4</v>
      </c>
      <c r="D37" s="53">
        <f t="shared" si="14"/>
        <v>162</v>
      </c>
      <c r="E37" s="34">
        <f t="shared" si="14"/>
        <v>0</v>
      </c>
      <c r="F37" s="46">
        <f t="shared" si="14"/>
        <v>0</v>
      </c>
      <c r="G37" s="83">
        <f t="shared" si="14"/>
        <v>950</v>
      </c>
      <c r="H37" s="53">
        <f t="shared" si="14"/>
        <v>812</v>
      </c>
      <c r="I37" s="83">
        <f t="shared" si="14"/>
        <v>1745</v>
      </c>
      <c r="J37" s="53">
        <f t="shared" si="14"/>
        <v>1828</v>
      </c>
      <c r="K37" s="34">
        <f t="shared" si="14"/>
        <v>274</v>
      </c>
      <c r="L37" s="46">
        <f t="shared" si="14"/>
        <v>271</v>
      </c>
      <c r="M37" s="34">
        <f t="shared" si="14"/>
        <v>7.5</v>
      </c>
      <c r="N37" s="44">
        <f t="shared" si="14"/>
        <v>8.5</v>
      </c>
      <c r="O37" s="81">
        <f>O25+O28+O31+O34</f>
        <v>6044.2619999999988</v>
      </c>
      <c r="P37" s="82">
        <f>P25+P28+P31+P34</f>
        <v>5943.0333333333338</v>
      </c>
      <c r="Q37" s="52">
        <f>(P37-O37)/O37</f>
        <v>-1.6747895221395942E-2</v>
      </c>
      <c r="R37" s="53">
        <f>P37-O37</f>
        <v>-101.22866666666505</v>
      </c>
    </row>
    <row r="38" spans="1:18" s="28" customFormat="1" x14ac:dyDescent="0.25">
      <c r="A38" s="25"/>
      <c r="B38" s="23" t="s">
        <v>5</v>
      </c>
      <c r="C38" s="83">
        <f>(C39/C37)</f>
        <v>2.7637913741223672</v>
      </c>
      <c r="D38" s="53">
        <f>(D39/D37)</f>
        <v>2.2051851851851851</v>
      </c>
      <c r="E38" s="34" t="e">
        <f t="shared" ref="E38:F38" si="15">(E39/E37)*10</f>
        <v>#DIV/0!</v>
      </c>
      <c r="F38" s="46" t="e">
        <f t="shared" si="15"/>
        <v>#DIV/0!</v>
      </c>
      <c r="G38" s="83">
        <f t="shared" ref="G38:P38" si="16">(G39/G37)</f>
        <v>2.8073684210526317</v>
      </c>
      <c r="H38" s="53">
        <f t="shared" si="16"/>
        <v>2.1923645320197043</v>
      </c>
      <c r="I38" s="83">
        <f t="shared" si="16"/>
        <v>2.2393696275071631</v>
      </c>
      <c r="J38" s="53">
        <f t="shared" si="16"/>
        <v>2.0155908096280086</v>
      </c>
      <c r="K38" s="34">
        <f t="shared" si="16"/>
        <v>2.7664233576642334</v>
      </c>
      <c r="L38" s="46">
        <f t="shared" si="16"/>
        <v>2.5645756457564577</v>
      </c>
      <c r="M38" s="34">
        <f t="shared" si="16"/>
        <v>1.52</v>
      </c>
      <c r="N38" s="44">
        <f t="shared" si="16"/>
        <v>1.6941176470588235</v>
      </c>
      <c r="O38" s="83">
        <f>(O39/O37)</f>
        <v>2.5536619689881088</v>
      </c>
      <c r="P38" s="84">
        <f t="shared" si="16"/>
        <v>2.3760156149216729</v>
      </c>
      <c r="Q38" s="52"/>
      <c r="R38" s="53"/>
    </row>
    <row r="39" spans="1:18" s="28" customFormat="1" x14ac:dyDescent="0.25">
      <c r="A39" s="26"/>
      <c r="B39" s="27" t="s">
        <v>6</v>
      </c>
      <c r="C39" s="85">
        <f t="shared" ref="C39:N39" si="17">C36+C33+C30+C27</f>
        <v>551.1</v>
      </c>
      <c r="D39" s="56">
        <f t="shared" si="17"/>
        <v>357.24</v>
      </c>
      <c r="E39" s="47">
        <f t="shared" si="17"/>
        <v>0</v>
      </c>
      <c r="F39" s="48">
        <f t="shared" si="17"/>
        <v>0</v>
      </c>
      <c r="G39" s="85">
        <f t="shared" si="17"/>
        <v>2667</v>
      </c>
      <c r="H39" s="56">
        <f t="shared" si="17"/>
        <v>1780.2</v>
      </c>
      <c r="I39" s="85">
        <f t="shared" si="17"/>
        <v>3907.7</v>
      </c>
      <c r="J39" s="56">
        <f t="shared" si="17"/>
        <v>3684.5</v>
      </c>
      <c r="K39" s="47">
        <f t="shared" si="17"/>
        <v>758</v>
      </c>
      <c r="L39" s="48">
        <f t="shared" si="17"/>
        <v>695</v>
      </c>
      <c r="M39" s="47">
        <f t="shared" si="17"/>
        <v>11.4</v>
      </c>
      <c r="N39" s="57">
        <f t="shared" si="17"/>
        <v>14.4</v>
      </c>
      <c r="O39" s="85">
        <f>O27+O30+O33+O36</f>
        <v>15435.002</v>
      </c>
      <c r="P39" s="86">
        <f>P27+P30+P33+P36</f>
        <v>14120.74</v>
      </c>
      <c r="Q39" s="55">
        <f>(P39-O39)/O39</f>
        <v>-8.5148158710961014E-2</v>
      </c>
      <c r="R39" s="56">
        <f>P39-O39</f>
        <v>-1314.2620000000006</v>
      </c>
    </row>
    <row r="40" spans="1:18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</row>
  </sheetData>
  <mergeCells count="21">
    <mergeCell ref="A24:B24"/>
    <mergeCell ref="I22:J23"/>
    <mergeCell ref="K22:L23"/>
    <mergeCell ref="M22:N23"/>
    <mergeCell ref="O22:P23"/>
    <mergeCell ref="K3:L4"/>
    <mergeCell ref="M3:N4"/>
    <mergeCell ref="O3:P4"/>
    <mergeCell ref="Q22:R23"/>
    <mergeCell ref="A23:B23"/>
    <mergeCell ref="A4:B4"/>
    <mergeCell ref="A5:B5"/>
    <mergeCell ref="A22:B22"/>
    <mergeCell ref="C22:D23"/>
    <mergeCell ref="E22:F23"/>
    <mergeCell ref="G22:H23"/>
    <mergeCell ref="A3:B3"/>
    <mergeCell ref="C3:D4"/>
    <mergeCell ref="E3:F4"/>
    <mergeCell ref="G3:H4"/>
    <mergeCell ref="I3:J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landscape" r:id="rId1"/>
  <headerFooter>
    <oddHeader>&amp;R&amp;G</oddHeader>
    <oddFooter>&amp;RPage &amp;P of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5" sqref="E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TOTAL</vt:lpstr>
      <vt:lpstr>EU-15</vt:lpstr>
      <vt:lpstr>EU-13</vt:lpstr>
      <vt:lpstr>Sheet1</vt:lpstr>
      <vt:lpstr>TOTAL!Print_Area</vt:lpstr>
    </vt:vector>
  </TitlesOfParts>
  <Company>Copa-Cogeca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vansteen</dc:creator>
  <cp:lastModifiedBy>Dominique Dejonckheere</cp:lastModifiedBy>
  <cp:lastPrinted>2018-06-15T12:37:01Z</cp:lastPrinted>
  <dcterms:created xsi:type="dcterms:W3CDTF">2013-01-03T07:44:43Z</dcterms:created>
  <dcterms:modified xsi:type="dcterms:W3CDTF">2018-07-02T09:54:37Z</dcterms:modified>
</cp:coreProperties>
</file>