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R CHIFFRES\"/>
    </mc:Choice>
  </mc:AlternateContent>
  <bookViews>
    <workbookView xWindow="0" yWindow="0" windowWidth="28800" windowHeight="12435" tabRatio="509"/>
  </bookViews>
  <sheets>
    <sheet name="BILAN 28" sheetId="1" r:id="rId1"/>
    <sheet name="BILAN 15" sheetId="2" r:id="rId2"/>
    <sheet name="BILAN 13" sheetId="3" r:id="rId3"/>
    <sheet name="EU-15" sheetId="4" r:id="rId4"/>
    <sheet name="EU-13" sheetId="5" r:id="rId5"/>
    <sheet name="Chart area" sheetId="15" r:id="rId6"/>
    <sheet name="Chart production" sheetId="17" r:id="rId7"/>
    <sheet name="Chart yield" sheetId="19" r:id="rId8"/>
  </sheets>
  <definedNames>
    <definedName name="_xlnm.Print_Area" localSheetId="1">'BILAN 15'!$A$1:$F$46</definedName>
    <definedName name="_xlnm.Print_Area" localSheetId="0">'BILAN 28'!$A$1:$F$45</definedName>
  </definedNames>
  <calcPr calcId="152511"/>
</workbook>
</file>

<file path=xl/calcChain.xml><?xml version="1.0" encoding="utf-8"?>
<calcChain xmlns="http://schemas.openxmlformats.org/spreadsheetml/2006/main">
  <c r="H8" i="4" l="1"/>
  <c r="F82" i="4"/>
  <c r="H81" i="4" l="1"/>
  <c r="H106" i="4"/>
  <c r="H105" i="4"/>
  <c r="D22" i="1" l="1"/>
  <c r="C21" i="1"/>
  <c r="D19" i="1"/>
  <c r="C19" i="1"/>
  <c r="C20" i="1" l="1"/>
  <c r="C7" i="2"/>
  <c r="C43" i="3"/>
  <c r="D40" i="3"/>
  <c r="C40" i="3"/>
  <c r="C20" i="3"/>
  <c r="D20" i="3"/>
  <c r="D21" i="3"/>
  <c r="C21" i="3"/>
  <c r="D19" i="3"/>
  <c r="C19" i="3"/>
  <c r="D22" i="3"/>
  <c r="C23" i="3"/>
  <c r="P104" i="5"/>
  <c r="O104" i="5"/>
  <c r="N105" i="5"/>
  <c r="M105" i="5"/>
  <c r="N106" i="5"/>
  <c r="M106" i="5"/>
  <c r="N104" i="5"/>
  <c r="M104" i="5"/>
  <c r="L105" i="5"/>
  <c r="K105" i="5"/>
  <c r="L106" i="5"/>
  <c r="K106" i="5"/>
  <c r="L104" i="5"/>
  <c r="K104" i="5"/>
  <c r="J105" i="5"/>
  <c r="I106" i="5"/>
  <c r="I105" i="5" s="1"/>
  <c r="J106" i="5"/>
  <c r="J104" i="5"/>
  <c r="I104" i="5"/>
  <c r="H105" i="5"/>
  <c r="G105" i="5"/>
  <c r="H106" i="5"/>
  <c r="G106" i="5"/>
  <c r="H104" i="5"/>
  <c r="G104" i="5"/>
  <c r="D105" i="5"/>
  <c r="D106" i="5"/>
  <c r="D104" i="5"/>
  <c r="D102" i="5"/>
  <c r="D93" i="5"/>
  <c r="D90" i="5"/>
  <c r="D87" i="5"/>
  <c r="D81" i="5"/>
  <c r="D60" i="5"/>
  <c r="D66" i="5"/>
  <c r="C106" i="5"/>
  <c r="C104" i="5"/>
  <c r="P52" i="5"/>
  <c r="O52" i="5"/>
  <c r="P53" i="5"/>
  <c r="O53" i="5"/>
  <c r="P51" i="5"/>
  <c r="O51" i="5"/>
  <c r="N52" i="5"/>
  <c r="M52" i="5"/>
  <c r="N53" i="5"/>
  <c r="M53" i="5"/>
  <c r="N51" i="5"/>
  <c r="M51" i="5"/>
  <c r="L52" i="5"/>
  <c r="K52" i="5"/>
  <c r="L53" i="5"/>
  <c r="K53" i="5"/>
  <c r="L51" i="5"/>
  <c r="K51" i="5"/>
  <c r="J52" i="5"/>
  <c r="I52" i="5"/>
  <c r="J53" i="5"/>
  <c r="I53" i="5"/>
  <c r="J51" i="5"/>
  <c r="I51" i="5"/>
  <c r="H52" i="5"/>
  <c r="G52" i="5"/>
  <c r="H53" i="5"/>
  <c r="G53" i="5"/>
  <c r="H51" i="5"/>
  <c r="G51" i="5"/>
  <c r="F52" i="5"/>
  <c r="F51" i="5"/>
  <c r="G24" i="5"/>
  <c r="H24" i="5"/>
  <c r="G26" i="5"/>
  <c r="G25" i="5" s="1"/>
  <c r="H26" i="5"/>
  <c r="H25" i="5" s="1"/>
  <c r="K24" i="5"/>
  <c r="L24" i="5"/>
  <c r="K25" i="5"/>
  <c r="K26" i="5"/>
  <c r="L26" i="5"/>
  <c r="L25" i="5" s="1"/>
  <c r="O24" i="5"/>
  <c r="P24" i="5"/>
  <c r="O26" i="5"/>
  <c r="O25" i="5" s="1"/>
  <c r="P26" i="5"/>
  <c r="P25" i="5" s="1"/>
  <c r="E51" i="5"/>
  <c r="D53" i="5"/>
  <c r="D52" i="5" s="1"/>
  <c r="D51" i="5"/>
  <c r="C52" i="5"/>
  <c r="C53" i="5"/>
  <c r="C51" i="5"/>
  <c r="C28" i="5"/>
  <c r="D28" i="5"/>
  <c r="J66" i="5"/>
  <c r="I16" i="5"/>
  <c r="J16" i="5"/>
  <c r="F14" i="5"/>
  <c r="L14" i="5"/>
  <c r="D35" i="5"/>
  <c r="C34" i="5"/>
  <c r="L64" i="5" l="1"/>
  <c r="D11" i="5"/>
  <c r="M60" i="5"/>
  <c r="G8" i="5"/>
  <c r="L7" i="5"/>
  <c r="M104" i="4" l="1"/>
  <c r="J104" i="4"/>
  <c r="I104" i="4"/>
  <c r="H104" i="4"/>
  <c r="H99" i="4"/>
  <c r="G104" i="4"/>
  <c r="F104" i="4"/>
  <c r="E104" i="4"/>
  <c r="D104" i="4"/>
  <c r="C104" i="4"/>
  <c r="R51" i="4"/>
  <c r="Q51" i="4"/>
  <c r="P51" i="4"/>
  <c r="O51" i="4"/>
  <c r="F51" i="4"/>
  <c r="E51" i="4"/>
  <c r="D51" i="4"/>
  <c r="C51" i="4"/>
  <c r="E53" i="4"/>
  <c r="E52" i="4" s="1"/>
  <c r="F49" i="4"/>
  <c r="E49" i="4"/>
  <c r="F7" i="4"/>
  <c r="E7" i="4"/>
  <c r="O37" i="4"/>
  <c r="P53" i="4"/>
  <c r="O53" i="4"/>
  <c r="O52" i="4" s="1"/>
  <c r="E87" i="4"/>
  <c r="K72" i="4"/>
  <c r="K65" i="4"/>
  <c r="K66" i="4" s="1"/>
  <c r="K104" i="4" l="1"/>
  <c r="P52" i="4"/>
  <c r="L43" i="4"/>
  <c r="N91" i="4"/>
  <c r="M91" i="4"/>
  <c r="I37" i="4"/>
  <c r="I14" i="4"/>
  <c r="I53" i="4" s="1"/>
  <c r="I12" i="4"/>
  <c r="I51" i="4" s="1"/>
  <c r="J14" i="4"/>
  <c r="J53" i="4" s="1"/>
  <c r="J12" i="4"/>
  <c r="J51" i="4" s="1"/>
  <c r="L53" i="4" l="1"/>
  <c r="K53" i="4"/>
  <c r="K24" i="4"/>
  <c r="K49" i="4"/>
  <c r="L49" i="4"/>
  <c r="L40" i="4"/>
  <c r="L26" i="4"/>
  <c r="L24" i="4"/>
  <c r="K31" i="4"/>
  <c r="K28" i="4"/>
  <c r="K12" i="4"/>
  <c r="K51" i="4" s="1"/>
  <c r="L12" i="4"/>
  <c r="L51" i="4" s="1"/>
  <c r="L16" i="4"/>
  <c r="L7" i="4"/>
  <c r="K13" i="4" l="1"/>
  <c r="L25" i="4"/>
  <c r="J106" i="4"/>
  <c r="I106" i="4"/>
  <c r="M25" i="4"/>
  <c r="M12" i="4"/>
  <c r="M51" i="4" s="1"/>
  <c r="H102" i="5" l="1"/>
  <c r="N28" i="5" l="1"/>
  <c r="M28" i="5"/>
  <c r="M12" i="5"/>
  <c r="H12" i="4" l="1"/>
  <c r="H51" i="4" s="1"/>
  <c r="I81" i="4" l="1"/>
  <c r="L81" i="4" l="1"/>
  <c r="N69" i="4" l="1"/>
  <c r="M72" i="4"/>
  <c r="D19" i="4" l="1"/>
  <c r="R40" i="4" l="1"/>
  <c r="Q16" i="4"/>
  <c r="Q19" i="4"/>
  <c r="R16" i="4"/>
  <c r="R19" i="4"/>
  <c r="G79" i="4"/>
  <c r="G78" i="4" s="1"/>
  <c r="L28" i="4" l="1"/>
  <c r="F28" i="4" l="1"/>
  <c r="C106" i="4" l="1"/>
  <c r="Q13" i="4"/>
  <c r="R13" i="4"/>
  <c r="R53" i="4"/>
  <c r="R52" i="4" s="1"/>
  <c r="N14" i="4"/>
  <c r="N53" i="4" s="1"/>
  <c r="N12" i="4"/>
  <c r="N51" i="4" s="1"/>
  <c r="F53" i="4"/>
  <c r="D53" i="4"/>
  <c r="K37" i="4" l="1"/>
  <c r="O83" i="4" l="1"/>
  <c r="P83" i="4"/>
  <c r="C84" i="4"/>
  <c r="D84" i="4"/>
  <c r="E84" i="4"/>
  <c r="F84" i="4"/>
  <c r="I84" i="4"/>
  <c r="K84" i="4"/>
  <c r="L84" i="4"/>
  <c r="M84" i="4"/>
  <c r="N84" i="4"/>
  <c r="O85" i="4"/>
  <c r="P85" i="4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P84" i="4" l="1"/>
  <c r="O84" i="4"/>
  <c r="L79" i="5" l="1"/>
  <c r="I24" i="5"/>
  <c r="I87" i="4"/>
  <c r="G90" i="4"/>
  <c r="Q53" i="4"/>
  <c r="Q52" i="4" s="1"/>
  <c r="L34" i="4"/>
  <c r="G34" i="4"/>
  <c r="D16" i="4"/>
  <c r="O95" i="5" l="1"/>
  <c r="C31" i="3" s="1"/>
  <c r="O59" i="5"/>
  <c r="C7" i="3" s="1"/>
  <c r="N102" i="5"/>
  <c r="M102" i="5"/>
  <c r="L102" i="5"/>
  <c r="K102" i="5"/>
  <c r="J102" i="5"/>
  <c r="I102" i="5"/>
  <c r="G102" i="5"/>
  <c r="C102" i="5"/>
  <c r="D99" i="5"/>
  <c r="C99" i="5"/>
  <c r="H99" i="5"/>
  <c r="G99" i="5"/>
  <c r="J99" i="5"/>
  <c r="I99" i="5"/>
  <c r="L99" i="5"/>
  <c r="K99" i="5"/>
  <c r="N99" i="5"/>
  <c r="M99" i="5"/>
  <c r="N96" i="5"/>
  <c r="M96" i="5"/>
  <c r="L96" i="5"/>
  <c r="K96" i="5"/>
  <c r="J96" i="5"/>
  <c r="I96" i="5"/>
  <c r="H96" i="5"/>
  <c r="G96" i="5"/>
  <c r="D96" i="5"/>
  <c r="C96" i="5"/>
  <c r="C93" i="5"/>
  <c r="H93" i="5"/>
  <c r="G93" i="5"/>
  <c r="J93" i="5"/>
  <c r="I93" i="5"/>
  <c r="L93" i="5"/>
  <c r="K93" i="5"/>
  <c r="N93" i="5"/>
  <c r="M93" i="5"/>
  <c r="N90" i="5"/>
  <c r="M90" i="5"/>
  <c r="L90" i="5"/>
  <c r="K90" i="5"/>
  <c r="J90" i="5"/>
  <c r="I90" i="5"/>
  <c r="H90" i="5"/>
  <c r="G90" i="5"/>
  <c r="C90" i="5"/>
  <c r="C87" i="5"/>
  <c r="H87" i="5"/>
  <c r="G87" i="5"/>
  <c r="J87" i="5"/>
  <c r="I87" i="5"/>
  <c r="L87" i="5"/>
  <c r="K87" i="5"/>
  <c r="N87" i="5"/>
  <c r="M87" i="5"/>
  <c r="N84" i="5"/>
  <c r="M84" i="5"/>
  <c r="L84" i="5"/>
  <c r="K84" i="5"/>
  <c r="J84" i="5"/>
  <c r="I84" i="5"/>
  <c r="H84" i="5"/>
  <c r="G84" i="5"/>
  <c r="D84" i="5"/>
  <c r="C84" i="5"/>
  <c r="C81" i="5"/>
  <c r="G81" i="5"/>
  <c r="J81" i="5"/>
  <c r="I81" i="5"/>
  <c r="L81" i="5"/>
  <c r="K81" i="5"/>
  <c r="N81" i="5"/>
  <c r="M81" i="5"/>
  <c r="D75" i="5"/>
  <c r="C75" i="5"/>
  <c r="H75" i="5"/>
  <c r="G75" i="5"/>
  <c r="J75" i="5"/>
  <c r="I75" i="5"/>
  <c r="L75" i="5"/>
  <c r="K75" i="5"/>
  <c r="N75" i="5"/>
  <c r="M75" i="5"/>
  <c r="N72" i="5"/>
  <c r="M72" i="5"/>
  <c r="L72" i="5"/>
  <c r="K72" i="5"/>
  <c r="J72" i="5"/>
  <c r="I72" i="5"/>
  <c r="H72" i="5"/>
  <c r="G72" i="5"/>
  <c r="D72" i="5"/>
  <c r="C72" i="5"/>
  <c r="C69" i="5"/>
  <c r="H69" i="5"/>
  <c r="G69" i="5"/>
  <c r="N66" i="5"/>
  <c r="L66" i="5"/>
  <c r="D63" i="5"/>
  <c r="C63" i="5"/>
  <c r="H63" i="5"/>
  <c r="G63" i="5"/>
  <c r="J63" i="5"/>
  <c r="I63" i="5"/>
  <c r="K63" i="5"/>
  <c r="N63" i="5"/>
  <c r="M63" i="5"/>
  <c r="N60" i="5"/>
  <c r="L60" i="5"/>
  <c r="K60" i="5"/>
  <c r="J60" i="5"/>
  <c r="I60" i="5"/>
  <c r="H60" i="5"/>
  <c r="G60" i="5"/>
  <c r="C6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D46" i="5"/>
  <c r="C46" i="5"/>
  <c r="F46" i="5"/>
  <c r="E46" i="5"/>
  <c r="H46" i="5"/>
  <c r="G46" i="5"/>
  <c r="J46" i="5"/>
  <c r="I46" i="5"/>
  <c r="L46" i="5"/>
  <c r="K46" i="5"/>
  <c r="N46" i="5"/>
  <c r="M46" i="5"/>
  <c r="P46" i="5"/>
  <c r="O46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D40" i="5"/>
  <c r="C40" i="5"/>
  <c r="F40" i="5"/>
  <c r="E40" i="5"/>
  <c r="H40" i="5"/>
  <c r="G40" i="5"/>
  <c r="J40" i="5"/>
  <c r="I40" i="5"/>
  <c r="L40" i="5"/>
  <c r="K40" i="5"/>
  <c r="N40" i="5"/>
  <c r="M40" i="5"/>
  <c r="O40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F34" i="5"/>
  <c r="E34" i="5"/>
  <c r="H34" i="5"/>
  <c r="G34" i="5"/>
  <c r="J34" i="5"/>
  <c r="I34" i="5"/>
  <c r="L34" i="5"/>
  <c r="K34" i="5"/>
  <c r="N34" i="5"/>
  <c r="M34" i="5"/>
  <c r="O34" i="5"/>
  <c r="F28" i="5"/>
  <c r="E28" i="5"/>
  <c r="H28" i="5"/>
  <c r="G28" i="5"/>
  <c r="J28" i="5"/>
  <c r="I28" i="5"/>
  <c r="L28" i="5"/>
  <c r="K28" i="5"/>
  <c r="P28" i="5"/>
  <c r="O28" i="5"/>
  <c r="D22" i="5"/>
  <c r="C22" i="5"/>
  <c r="F22" i="5"/>
  <c r="E22" i="5"/>
  <c r="H22" i="5"/>
  <c r="G22" i="5"/>
  <c r="J22" i="5"/>
  <c r="I22" i="5"/>
  <c r="L22" i="5"/>
  <c r="K22" i="5"/>
  <c r="N22" i="5"/>
  <c r="M22" i="5"/>
  <c r="P22" i="5"/>
  <c r="O22" i="5"/>
  <c r="N19" i="5"/>
  <c r="M19" i="5"/>
  <c r="L19" i="5"/>
  <c r="K19" i="5"/>
  <c r="J19" i="5"/>
  <c r="I19" i="5"/>
  <c r="H19" i="5"/>
  <c r="G19" i="5"/>
  <c r="F19" i="5"/>
  <c r="E19" i="5"/>
  <c r="D19" i="5"/>
  <c r="C19" i="5"/>
  <c r="N16" i="5"/>
  <c r="M16" i="5"/>
  <c r="O16" i="5"/>
  <c r="C10" i="5"/>
  <c r="F10" i="5"/>
  <c r="E10" i="5"/>
  <c r="H10" i="5"/>
  <c r="G10" i="5"/>
  <c r="J10" i="5"/>
  <c r="I10" i="5"/>
  <c r="L10" i="5"/>
  <c r="K10" i="5"/>
  <c r="N10" i="5"/>
  <c r="M10" i="5"/>
  <c r="P10" i="5"/>
  <c r="O10" i="5"/>
  <c r="O7" i="5"/>
  <c r="N7" i="5"/>
  <c r="M7" i="5"/>
  <c r="K7" i="5"/>
  <c r="J7" i="5"/>
  <c r="I7" i="5"/>
  <c r="F7" i="5"/>
  <c r="E7" i="5"/>
  <c r="D7" i="5"/>
  <c r="C7" i="5"/>
  <c r="P80" i="4"/>
  <c r="D19" i="2" s="1"/>
  <c r="O59" i="4"/>
  <c r="C77" i="4"/>
  <c r="N102" i="4"/>
  <c r="M102" i="4"/>
  <c r="L102" i="4"/>
  <c r="K102" i="4"/>
  <c r="H102" i="4"/>
  <c r="G102" i="4"/>
  <c r="F102" i="4"/>
  <c r="E102" i="4"/>
  <c r="D102" i="4"/>
  <c r="C102" i="4"/>
  <c r="D99" i="4"/>
  <c r="C99" i="4"/>
  <c r="F99" i="4"/>
  <c r="E99" i="4"/>
  <c r="G99" i="4"/>
  <c r="J99" i="4"/>
  <c r="I99" i="4"/>
  <c r="L99" i="4"/>
  <c r="K99" i="4"/>
  <c r="N99" i="4"/>
  <c r="M99" i="4"/>
  <c r="N96" i="4"/>
  <c r="M96" i="4"/>
  <c r="L96" i="4"/>
  <c r="K96" i="4"/>
  <c r="J96" i="4"/>
  <c r="I96" i="4"/>
  <c r="H96" i="4"/>
  <c r="G96" i="4"/>
  <c r="F96" i="4"/>
  <c r="E96" i="4"/>
  <c r="D96" i="4"/>
  <c r="C96" i="4"/>
  <c r="D93" i="4"/>
  <c r="C93" i="4"/>
  <c r="F93" i="4"/>
  <c r="E93" i="4"/>
  <c r="H93" i="4"/>
  <c r="G93" i="4"/>
  <c r="J93" i="4"/>
  <c r="I93" i="4"/>
  <c r="L93" i="4"/>
  <c r="K93" i="4"/>
  <c r="N93" i="4"/>
  <c r="M93" i="4"/>
  <c r="L90" i="4"/>
  <c r="K90" i="4"/>
  <c r="J90" i="4"/>
  <c r="I90" i="4"/>
  <c r="H90" i="4"/>
  <c r="F90" i="4"/>
  <c r="E90" i="4"/>
  <c r="D90" i="4"/>
  <c r="C90" i="4"/>
  <c r="D87" i="4"/>
  <c r="C87" i="4"/>
  <c r="F87" i="4"/>
  <c r="H87" i="4"/>
  <c r="G87" i="4"/>
  <c r="J87" i="4"/>
  <c r="L87" i="4"/>
  <c r="K87" i="4"/>
  <c r="N87" i="4"/>
  <c r="M87" i="4"/>
  <c r="D81" i="4"/>
  <c r="C81" i="4"/>
  <c r="G81" i="4"/>
  <c r="J81" i="4"/>
  <c r="K81" i="4"/>
  <c r="N81" i="4"/>
  <c r="M81" i="4"/>
  <c r="F75" i="4"/>
  <c r="E75" i="4"/>
  <c r="H75" i="4"/>
  <c r="G75" i="4"/>
  <c r="J75" i="4"/>
  <c r="I75" i="4"/>
  <c r="L75" i="4"/>
  <c r="K75" i="4"/>
  <c r="N75" i="4"/>
  <c r="M75" i="4"/>
  <c r="N72" i="4"/>
  <c r="L72" i="4"/>
  <c r="J72" i="4"/>
  <c r="I72" i="4"/>
  <c r="H72" i="4"/>
  <c r="G72" i="4"/>
  <c r="F72" i="4"/>
  <c r="E72" i="4"/>
  <c r="L69" i="4"/>
  <c r="M69" i="4"/>
  <c r="D63" i="4"/>
  <c r="C63" i="4"/>
  <c r="F63" i="4"/>
  <c r="E63" i="4"/>
  <c r="H63" i="4"/>
  <c r="G63" i="4"/>
  <c r="J63" i="4"/>
  <c r="I63" i="4"/>
  <c r="L63" i="4"/>
  <c r="K63" i="4"/>
  <c r="N63" i="4"/>
  <c r="M63" i="4"/>
  <c r="N60" i="4"/>
  <c r="M60" i="4"/>
  <c r="L60" i="4"/>
  <c r="K60" i="4"/>
  <c r="J60" i="4"/>
  <c r="I60" i="4"/>
  <c r="H60" i="4"/>
  <c r="G60" i="4"/>
  <c r="F60" i="4"/>
  <c r="E60" i="4"/>
  <c r="D60" i="4"/>
  <c r="C60" i="4"/>
  <c r="R49" i="4"/>
  <c r="Q49" i="4"/>
  <c r="N49" i="4"/>
  <c r="M49" i="4"/>
  <c r="J49" i="4"/>
  <c r="I49" i="4"/>
  <c r="H49" i="4"/>
  <c r="G49" i="4"/>
  <c r="D49" i="4"/>
  <c r="C49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D46" i="4"/>
  <c r="C46" i="4"/>
  <c r="R43" i="4"/>
  <c r="Q43" i="4"/>
  <c r="P43" i="4"/>
  <c r="O43" i="4"/>
  <c r="N43" i="4"/>
  <c r="M43" i="4"/>
  <c r="K43" i="4"/>
  <c r="J43" i="4"/>
  <c r="I43" i="4"/>
  <c r="H43" i="4"/>
  <c r="G43" i="4"/>
  <c r="F43" i="4"/>
  <c r="D43" i="4"/>
  <c r="C43" i="4"/>
  <c r="O40" i="4"/>
  <c r="N40" i="4"/>
  <c r="M40" i="4"/>
  <c r="K40" i="4"/>
  <c r="H40" i="4"/>
  <c r="G40" i="4"/>
  <c r="F40" i="4"/>
  <c r="D40" i="4"/>
  <c r="C40" i="4"/>
  <c r="R37" i="4"/>
  <c r="Q37" i="4"/>
  <c r="P37" i="4"/>
  <c r="N37" i="4"/>
  <c r="M37" i="4"/>
  <c r="L37" i="4"/>
  <c r="J37" i="4"/>
  <c r="H37" i="4"/>
  <c r="G37" i="4"/>
  <c r="F37" i="4"/>
  <c r="D37" i="4"/>
  <c r="C37" i="4"/>
  <c r="R34" i="4"/>
  <c r="Q34" i="4"/>
  <c r="O34" i="4"/>
  <c r="N34" i="4"/>
  <c r="M34" i="4"/>
  <c r="K34" i="4"/>
  <c r="J34" i="4"/>
  <c r="I34" i="4"/>
  <c r="H34" i="4"/>
  <c r="F34" i="4"/>
  <c r="D34" i="4"/>
  <c r="C34" i="4"/>
  <c r="P31" i="4"/>
  <c r="O31" i="4"/>
  <c r="N31" i="4"/>
  <c r="L31" i="4"/>
  <c r="J31" i="4"/>
  <c r="I31" i="4"/>
  <c r="H31" i="4"/>
  <c r="G31" i="4"/>
  <c r="D31" i="4"/>
  <c r="C31" i="4"/>
  <c r="R28" i="4"/>
  <c r="Q28" i="4"/>
  <c r="P28" i="4"/>
  <c r="O28" i="4"/>
  <c r="N28" i="4"/>
  <c r="M28" i="4"/>
  <c r="J28" i="4"/>
  <c r="I28" i="4"/>
  <c r="H28" i="4"/>
  <c r="D28" i="4"/>
  <c r="C28" i="4"/>
  <c r="K25" i="4"/>
  <c r="R22" i="4"/>
  <c r="Q22" i="4"/>
  <c r="P22" i="4"/>
  <c r="O22" i="4"/>
  <c r="N22" i="4"/>
  <c r="M22" i="4"/>
  <c r="L22" i="4"/>
  <c r="K22" i="4"/>
  <c r="J22" i="4"/>
  <c r="I22" i="4"/>
  <c r="H22" i="4"/>
  <c r="G22" i="4"/>
  <c r="D22" i="4"/>
  <c r="C22" i="4"/>
  <c r="P19" i="4"/>
  <c r="O19" i="4"/>
  <c r="N19" i="4"/>
  <c r="M19" i="4"/>
  <c r="L19" i="4"/>
  <c r="K19" i="4"/>
  <c r="J19" i="4"/>
  <c r="I19" i="4"/>
  <c r="H19" i="4"/>
  <c r="G19" i="4"/>
  <c r="F19" i="4"/>
  <c r="C19" i="4"/>
  <c r="O16" i="4"/>
  <c r="N16" i="4"/>
  <c r="M16" i="4"/>
  <c r="K16" i="4"/>
  <c r="J16" i="4"/>
  <c r="I16" i="4"/>
  <c r="H16" i="4"/>
  <c r="G16" i="4"/>
  <c r="F16" i="4"/>
  <c r="C16" i="4"/>
  <c r="O13" i="4"/>
  <c r="F13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D10" i="4"/>
  <c r="C10" i="4"/>
  <c r="R7" i="4"/>
  <c r="Q7" i="4"/>
  <c r="P7" i="4"/>
  <c r="O7" i="4"/>
  <c r="N7" i="4"/>
  <c r="M7" i="4"/>
  <c r="K7" i="4"/>
  <c r="J7" i="4"/>
  <c r="I7" i="4"/>
  <c r="G7" i="4"/>
  <c r="D7" i="4"/>
  <c r="C7" i="4"/>
  <c r="C7" i="1" l="1"/>
  <c r="P103" i="5"/>
  <c r="D39" i="3" s="1"/>
  <c r="D42" i="3" s="1"/>
  <c r="D45" i="3" s="1"/>
  <c r="D44" i="3" s="1"/>
  <c r="O103" i="5"/>
  <c r="C39" i="3" s="1"/>
  <c r="C42" i="3" s="1"/>
  <c r="C45" i="3" s="1"/>
  <c r="P101" i="5"/>
  <c r="O101" i="5"/>
  <c r="P100" i="5"/>
  <c r="O100" i="5"/>
  <c r="P98" i="5"/>
  <c r="O98" i="5"/>
  <c r="P97" i="5"/>
  <c r="D33" i="3" s="1"/>
  <c r="O97" i="5"/>
  <c r="P95" i="5"/>
  <c r="P94" i="5"/>
  <c r="D30" i="3" s="1"/>
  <c r="O94" i="5"/>
  <c r="C30" i="3" s="1"/>
  <c r="P92" i="5"/>
  <c r="O92" i="5"/>
  <c r="P91" i="5"/>
  <c r="D27" i="3" s="1"/>
  <c r="O91" i="5"/>
  <c r="C27" i="3" s="1"/>
  <c r="P89" i="5"/>
  <c r="O89" i="5"/>
  <c r="P88" i="5"/>
  <c r="D24" i="3" s="1"/>
  <c r="O88" i="5"/>
  <c r="C24" i="3" s="1"/>
  <c r="P86" i="5"/>
  <c r="O86" i="5"/>
  <c r="P85" i="5"/>
  <c r="O85" i="5"/>
  <c r="P83" i="5"/>
  <c r="O83" i="5"/>
  <c r="P82" i="5"/>
  <c r="O82" i="5"/>
  <c r="P80" i="5"/>
  <c r="O80" i="5"/>
  <c r="P64" i="5"/>
  <c r="D12" i="3" s="1"/>
  <c r="O64" i="5"/>
  <c r="C12" i="3" s="1"/>
  <c r="P62" i="5"/>
  <c r="O62" i="5"/>
  <c r="P98" i="4"/>
  <c r="O98" i="4"/>
  <c r="P100" i="4"/>
  <c r="D36" i="2" s="1"/>
  <c r="O100" i="4"/>
  <c r="P61" i="5"/>
  <c r="D9" i="3" s="1"/>
  <c r="P59" i="5"/>
  <c r="O61" i="5"/>
  <c r="C9" i="3" s="1"/>
  <c r="N79" i="5"/>
  <c r="M79" i="5"/>
  <c r="K79" i="5"/>
  <c r="J79" i="5"/>
  <c r="I79" i="5"/>
  <c r="N77" i="5"/>
  <c r="M77" i="5"/>
  <c r="K77" i="5"/>
  <c r="J77" i="5"/>
  <c r="I77" i="5"/>
  <c r="H78" i="5"/>
  <c r="G77" i="5"/>
  <c r="G78" i="5" s="1"/>
  <c r="C78" i="5"/>
  <c r="H67" i="5"/>
  <c r="G67" i="5"/>
  <c r="C67" i="5"/>
  <c r="H65" i="5"/>
  <c r="G65" i="5"/>
  <c r="C65" i="5"/>
  <c r="J26" i="5"/>
  <c r="I26" i="5"/>
  <c r="M24" i="5"/>
  <c r="J24" i="5"/>
  <c r="N14" i="5"/>
  <c r="M14" i="5"/>
  <c r="J14" i="5"/>
  <c r="I14" i="5"/>
  <c r="F53" i="5"/>
  <c r="E53" i="5"/>
  <c r="O13" i="5"/>
  <c r="N12" i="5"/>
  <c r="J12" i="5"/>
  <c r="I12" i="5"/>
  <c r="R26" i="4"/>
  <c r="Q26" i="4"/>
  <c r="P26" i="4"/>
  <c r="O26" i="4"/>
  <c r="R24" i="4"/>
  <c r="Q24" i="4"/>
  <c r="P24" i="4"/>
  <c r="O24" i="4"/>
  <c r="O25" i="4" s="1"/>
  <c r="J26" i="4"/>
  <c r="I26" i="4"/>
  <c r="J24" i="4"/>
  <c r="I24" i="4"/>
  <c r="H25" i="4"/>
  <c r="G24" i="4"/>
  <c r="N79" i="4"/>
  <c r="M79" i="4"/>
  <c r="N77" i="4"/>
  <c r="M77" i="4"/>
  <c r="L79" i="4"/>
  <c r="K79" i="4"/>
  <c r="L77" i="4"/>
  <c r="K77" i="4"/>
  <c r="D79" i="4"/>
  <c r="D77" i="4"/>
  <c r="C79" i="4"/>
  <c r="C78" i="4" s="1"/>
  <c r="O84" i="5" l="1"/>
  <c r="P84" i="5"/>
  <c r="K78" i="5"/>
  <c r="J13" i="5"/>
  <c r="K66" i="5"/>
  <c r="J78" i="5"/>
  <c r="H13" i="5"/>
  <c r="D13" i="5"/>
  <c r="C66" i="5"/>
  <c r="N25" i="4"/>
  <c r="N13" i="5"/>
  <c r="J25" i="4"/>
  <c r="Q25" i="4"/>
  <c r="E13" i="5"/>
  <c r="R25" i="4"/>
  <c r="I25" i="4"/>
  <c r="O99" i="4"/>
  <c r="L78" i="4"/>
  <c r="N78" i="4"/>
  <c r="K78" i="4"/>
  <c r="M78" i="4"/>
  <c r="J25" i="5"/>
  <c r="N78" i="5"/>
  <c r="M78" i="5"/>
  <c r="M66" i="5"/>
  <c r="I78" i="5"/>
  <c r="I66" i="5"/>
  <c r="D15" i="3"/>
  <c r="H66" i="5"/>
  <c r="G66" i="5"/>
  <c r="N25" i="5"/>
  <c r="P79" i="5"/>
  <c r="P81" i="5"/>
  <c r="M25" i="5"/>
  <c r="M13" i="5"/>
  <c r="K13" i="5"/>
  <c r="C36" i="1"/>
  <c r="C36" i="3"/>
  <c r="C34" i="1"/>
  <c r="C34" i="3"/>
  <c r="O99" i="5"/>
  <c r="I25" i="5"/>
  <c r="I13" i="5"/>
  <c r="G13" i="5"/>
  <c r="C15" i="3"/>
  <c r="O79" i="5"/>
  <c r="C37" i="3"/>
  <c r="C38" i="3" s="1"/>
  <c r="O102" i="5"/>
  <c r="C33" i="3"/>
  <c r="C32" i="3" s="1"/>
  <c r="O96" i="5"/>
  <c r="C28" i="3"/>
  <c r="C29" i="3" s="1"/>
  <c r="O93" i="5"/>
  <c r="O90" i="5"/>
  <c r="C25" i="3"/>
  <c r="C26" i="3" s="1"/>
  <c r="O87" i="5"/>
  <c r="C22" i="3"/>
  <c r="O81" i="5"/>
  <c r="O67" i="5"/>
  <c r="C18" i="3" s="1"/>
  <c r="C13" i="5"/>
  <c r="O63" i="5"/>
  <c r="C10" i="3"/>
  <c r="C8" i="3"/>
  <c r="O60" i="5"/>
  <c r="D37" i="3"/>
  <c r="D38" i="3" s="1"/>
  <c r="P102" i="5"/>
  <c r="D36" i="1"/>
  <c r="D36" i="3"/>
  <c r="P99" i="5"/>
  <c r="D34" i="3"/>
  <c r="D31" i="3"/>
  <c r="D32" i="3" s="1"/>
  <c r="P96" i="5"/>
  <c r="P93" i="5"/>
  <c r="D28" i="3"/>
  <c r="D29" i="3" s="1"/>
  <c r="D25" i="3"/>
  <c r="D26" i="3" s="1"/>
  <c r="P90" i="5"/>
  <c r="P87" i="5"/>
  <c r="D23" i="3"/>
  <c r="P77" i="5"/>
  <c r="P65" i="5"/>
  <c r="D10" i="3"/>
  <c r="D11" i="3" s="1"/>
  <c r="P63" i="5"/>
  <c r="D7" i="3"/>
  <c r="P60" i="5"/>
  <c r="D78" i="4"/>
  <c r="D34" i="2"/>
  <c r="D35" i="2" s="1"/>
  <c r="D34" i="1"/>
  <c r="P99" i="4"/>
  <c r="O65" i="5"/>
  <c r="O77" i="5"/>
  <c r="O77" i="4"/>
  <c r="P77" i="4"/>
  <c r="P79" i="4"/>
  <c r="P82" i="4"/>
  <c r="D21" i="1" s="1"/>
  <c r="D20" i="1" s="1"/>
  <c r="O82" i="4"/>
  <c r="C21" i="2" s="1"/>
  <c r="O80" i="4"/>
  <c r="C19" i="2" s="1"/>
  <c r="C36" i="2"/>
  <c r="C34" i="2"/>
  <c r="C35" i="2" s="1"/>
  <c r="C20" i="2" l="1"/>
  <c r="P81" i="4"/>
  <c r="D21" i="2"/>
  <c r="D20" i="2" s="1"/>
  <c r="C35" i="3"/>
  <c r="C105" i="5"/>
  <c r="C35" i="1"/>
  <c r="E52" i="5"/>
  <c r="O78" i="5"/>
  <c r="O66" i="5"/>
  <c r="C16" i="3"/>
  <c r="C11" i="3"/>
  <c r="C13" i="3"/>
  <c r="D35" i="1"/>
  <c r="D35" i="3"/>
  <c r="P78" i="5"/>
  <c r="D16" i="3"/>
  <c r="D8" i="3"/>
  <c r="D13" i="3"/>
  <c r="O81" i="4"/>
  <c r="P78" i="4"/>
  <c r="O106" i="5"/>
  <c r="O105" i="5" s="1"/>
  <c r="E36" i="1"/>
  <c r="E34" i="1"/>
  <c r="P103" i="4"/>
  <c r="O92" i="4"/>
  <c r="O103" i="4"/>
  <c r="C39" i="1" s="1"/>
  <c r="P101" i="4"/>
  <c r="O101" i="4"/>
  <c r="P97" i="4"/>
  <c r="O97" i="4"/>
  <c r="C33" i="1" s="1"/>
  <c r="P95" i="4"/>
  <c r="O95" i="4"/>
  <c r="P94" i="4"/>
  <c r="O94" i="4"/>
  <c r="C30" i="1" s="1"/>
  <c r="P92" i="4"/>
  <c r="P91" i="4"/>
  <c r="O91" i="4"/>
  <c r="C27" i="1" s="1"/>
  <c r="P89" i="4"/>
  <c r="O89" i="4"/>
  <c r="P88" i="4"/>
  <c r="O88" i="4"/>
  <c r="C24" i="1" s="1"/>
  <c r="P86" i="4"/>
  <c r="O86" i="4"/>
  <c r="C22" i="2" s="1"/>
  <c r="P76" i="4"/>
  <c r="O76" i="4"/>
  <c r="P74" i="4"/>
  <c r="O74" i="4"/>
  <c r="P73" i="4"/>
  <c r="O73" i="4"/>
  <c r="P71" i="4"/>
  <c r="O71" i="4"/>
  <c r="P70" i="4"/>
  <c r="O70" i="4"/>
  <c r="P68" i="4"/>
  <c r="O68" i="4"/>
  <c r="P64" i="4"/>
  <c r="O64" i="4"/>
  <c r="C12" i="1" s="1"/>
  <c r="P62" i="4"/>
  <c r="O62" i="4"/>
  <c r="P61" i="4"/>
  <c r="O61" i="4"/>
  <c r="P59" i="4"/>
  <c r="N67" i="4"/>
  <c r="N106" i="4" s="1"/>
  <c r="M67" i="4"/>
  <c r="M106" i="4" s="1"/>
  <c r="M105" i="4" s="1"/>
  <c r="L67" i="4"/>
  <c r="L106" i="4" s="1"/>
  <c r="K106" i="4"/>
  <c r="N65" i="4"/>
  <c r="N104" i="4" s="1"/>
  <c r="L65" i="4"/>
  <c r="L104" i="4" s="1"/>
  <c r="G106" i="4"/>
  <c r="F106" i="4"/>
  <c r="E106" i="4"/>
  <c r="D106" i="4"/>
  <c r="M14" i="4"/>
  <c r="M53" i="4" s="1"/>
  <c r="H14" i="4"/>
  <c r="H53" i="4" s="1"/>
  <c r="G14" i="4"/>
  <c r="G53" i="4" s="1"/>
  <c r="G12" i="4"/>
  <c r="G51" i="4" s="1"/>
  <c r="O104" i="4" s="1"/>
  <c r="C53" i="4"/>
  <c r="P104" i="4" l="1"/>
  <c r="K105" i="4"/>
  <c r="P75" i="4"/>
  <c r="O75" i="4"/>
  <c r="C17" i="3"/>
  <c r="C41" i="3"/>
  <c r="C14" i="3"/>
  <c r="D14" i="3"/>
  <c r="M66" i="4"/>
  <c r="N105" i="4"/>
  <c r="N66" i="4"/>
  <c r="L105" i="4"/>
  <c r="L66" i="4"/>
  <c r="J105" i="4"/>
  <c r="J66" i="4"/>
  <c r="I105" i="4"/>
  <c r="I66" i="4"/>
  <c r="H66" i="4"/>
  <c r="G105" i="4"/>
  <c r="G66" i="4"/>
  <c r="F105" i="4"/>
  <c r="F66" i="4"/>
  <c r="E105" i="4"/>
  <c r="E66" i="4"/>
  <c r="D105" i="4"/>
  <c r="D66" i="4"/>
  <c r="C105" i="4"/>
  <c r="C66" i="4"/>
  <c r="N52" i="4"/>
  <c r="N13" i="4"/>
  <c r="M52" i="4"/>
  <c r="M13" i="4"/>
  <c r="L52" i="4"/>
  <c r="L13" i="4"/>
  <c r="K52" i="4"/>
  <c r="J52" i="4"/>
  <c r="J13" i="4"/>
  <c r="I52" i="4"/>
  <c r="I13" i="4"/>
  <c r="H52" i="4"/>
  <c r="H13" i="4"/>
  <c r="G13" i="4"/>
  <c r="F52" i="4"/>
  <c r="C37" i="1"/>
  <c r="C38" i="1" s="1"/>
  <c r="O102" i="4"/>
  <c r="C31" i="1"/>
  <c r="C32" i="1" s="1"/>
  <c r="O96" i="4"/>
  <c r="C28" i="1"/>
  <c r="C29" i="1" s="1"/>
  <c r="O93" i="4"/>
  <c r="C25" i="1"/>
  <c r="C26" i="1" s="1"/>
  <c r="C25" i="2"/>
  <c r="O90" i="4"/>
  <c r="C22" i="1"/>
  <c r="C23" i="1" s="1"/>
  <c r="O87" i="4"/>
  <c r="O72" i="4"/>
  <c r="O69" i="4"/>
  <c r="C13" i="4"/>
  <c r="C10" i="1"/>
  <c r="C11" i="1" s="1"/>
  <c r="O63" i="4"/>
  <c r="C9" i="1"/>
  <c r="C8" i="1" s="1"/>
  <c r="O60" i="4"/>
  <c r="D39" i="1"/>
  <c r="D39" i="2"/>
  <c r="D37" i="2"/>
  <c r="D37" i="1"/>
  <c r="P102" i="4"/>
  <c r="D33" i="1"/>
  <c r="D33" i="2"/>
  <c r="D31" i="1"/>
  <c r="D31" i="2"/>
  <c r="P96" i="4"/>
  <c r="D30" i="2"/>
  <c r="D30" i="1"/>
  <c r="D28" i="1"/>
  <c r="D28" i="2"/>
  <c r="P93" i="4"/>
  <c r="D27" i="1"/>
  <c r="D27" i="2"/>
  <c r="D25" i="2"/>
  <c r="D25" i="1"/>
  <c r="P90" i="4"/>
  <c r="D24" i="2"/>
  <c r="D24" i="1"/>
  <c r="D22" i="2"/>
  <c r="P87" i="4"/>
  <c r="P72" i="4"/>
  <c r="P69" i="4"/>
  <c r="D13" i="4"/>
  <c r="D12" i="2"/>
  <c r="D12" i="1"/>
  <c r="D10" i="2"/>
  <c r="D10" i="1"/>
  <c r="P63" i="4"/>
  <c r="D9" i="1"/>
  <c r="D9" i="2"/>
  <c r="D7" i="1"/>
  <c r="D7" i="2"/>
  <c r="P60" i="4"/>
  <c r="C10" i="2"/>
  <c r="C13" i="2" s="1"/>
  <c r="C28" i="2"/>
  <c r="C30" i="2"/>
  <c r="C33" i="2"/>
  <c r="J7" i="1"/>
  <c r="E35" i="1"/>
  <c r="E7" i="3"/>
  <c r="F7" i="3"/>
  <c r="F36" i="3"/>
  <c r="C37" i="2"/>
  <c r="K34" i="1"/>
  <c r="J34" i="1"/>
  <c r="P65" i="4"/>
  <c r="J36" i="1"/>
  <c r="E36" i="2"/>
  <c r="F36" i="2"/>
  <c r="K36" i="1"/>
  <c r="E19" i="2"/>
  <c r="F25" i="3"/>
  <c r="E31" i="3"/>
  <c r="F19" i="2"/>
  <c r="E12" i="3"/>
  <c r="F21" i="3"/>
  <c r="E24" i="3"/>
  <c r="F24" i="3"/>
  <c r="F27" i="3"/>
  <c r="E27" i="3"/>
  <c r="E30" i="3"/>
  <c r="F30" i="3"/>
  <c r="F9" i="3"/>
  <c r="F28" i="3"/>
  <c r="E28" i="3"/>
  <c r="E10" i="3"/>
  <c r="F10" i="3"/>
  <c r="C12" i="2"/>
  <c r="P67" i="4"/>
  <c r="E9" i="3"/>
  <c r="F31" i="3"/>
  <c r="C31" i="2"/>
  <c r="O65" i="4"/>
  <c r="J19" i="1"/>
  <c r="E25" i="3"/>
  <c r="C24" i="2"/>
  <c r="C9" i="2"/>
  <c r="C27" i="2"/>
  <c r="F12" i="3"/>
  <c r="O67" i="4"/>
  <c r="C18" i="1" s="1"/>
  <c r="C39" i="2"/>
  <c r="D43" i="3" l="1"/>
  <c r="C32" i="2"/>
  <c r="D32" i="2"/>
  <c r="D15" i="1"/>
  <c r="D11" i="1"/>
  <c r="E11" i="1" s="1"/>
  <c r="D15" i="2"/>
  <c r="D11" i="2"/>
  <c r="P106" i="4"/>
  <c r="J28" i="1"/>
  <c r="J25" i="1"/>
  <c r="C38" i="2"/>
  <c r="E28" i="2"/>
  <c r="C29" i="2"/>
  <c r="C26" i="2"/>
  <c r="C23" i="2"/>
  <c r="J22" i="1"/>
  <c r="C16" i="1"/>
  <c r="O66" i="4"/>
  <c r="C52" i="4"/>
  <c r="C11" i="2"/>
  <c r="C8" i="2"/>
  <c r="D38" i="1"/>
  <c r="E38" i="1" s="1"/>
  <c r="D38" i="2"/>
  <c r="E37" i="1"/>
  <c r="D32" i="1"/>
  <c r="D29" i="2"/>
  <c r="D29" i="1"/>
  <c r="F30" i="2"/>
  <c r="D26" i="2"/>
  <c r="D26" i="1"/>
  <c r="D23" i="2"/>
  <c r="D23" i="1"/>
  <c r="E24" i="2"/>
  <c r="D18" i="2"/>
  <c r="D42" i="2" s="1"/>
  <c r="D45" i="2" s="1"/>
  <c r="D52" i="4"/>
  <c r="D16" i="1"/>
  <c r="D16" i="2"/>
  <c r="D40" i="2" s="1"/>
  <c r="P66" i="4"/>
  <c r="D13" i="2"/>
  <c r="D8" i="2"/>
  <c r="D8" i="1"/>
  <c r="D13" i="1"/>
  <c r="F27" i="2"/>
  <c r="E24" i="1"/>
  <c r="E31" i="1"/>
  <c r="F28" i="2"/>
  <c r="E30" i="2"/>
  <c r="K37" i="1"/>
  <c r="E27" i="1"/>
  <c r="E39" i="1"/>
  <c r="E19" i="1"/>
  <c r="E21" i="3"/>
  <c r="E16" i="3"/>
  <c r="E25" i="1"/>
  <c r="E22" i="1"/>
  <c r="E28" i="1"/>
  <c r="F7" i="2"/>
  <c r="J33" i="1"/>
  <c r="E7" i="2"/>
  <c r="E7" i="1"/>
  <c r="E30" i="1"/>
  <c r="E12" i="1"/>
  <c r="E33" i="1"/>
  <c r="C13" i="1"/>
  <c r="E10" i="1"/>
  <c r="F37" i="3"/>
  <c r="E8" i="3"/>
  <c r="E36" i="3"/>
  <c r="E35" i="3"/>
  <c r="E37" i="3"/>
  <c r="E23" i="3"/>
  <c r="F34" i="3"/>
  <c r="E34" i="3"/>
  <c r="F36" i="1"/>
  <c r="K35" i="1"/>
  <c r="J35" i="1"/>
  <c r="F34" i="1"/>
  <c r="F34" i="2"/>
  <c r="E34" i="2"/>
  <c r="E35" i="2"/>
  <c r="E29" i="3"/>
  <c r="E11" i="3"/>
  <c r="E26" i="3"/>
  <c r="E31" i="2"/>
  <c r="F31" i="2"/>
  <c r="E39" i="2"/>
  <c r="F39" i="2"/>
  <c r="K27" i="1"/>
  <c r="F27" i="1"/>
  <c r="E32" i="3"/>
  <c r="E33" i="3"/>
  <c r="C16" i="2"/>
  <c r="C40" i="2" s="1"/>
  <c r="C43" i="2" s="1"/>
  <c r="J39" i="1"/>
  <c r="E10" i="2"/>
  <c r="F10" i="2"/>
  <c r="F39" i="3"/>
  <c r="E39" i="3"/>
  <c r="C15" i="2"/>
  <c r="C14" i="2" s="1"/>
  <c r="F12" i="2"/>
  <c r="E12" i="2"/>
  <c r="J30" i="1"/>
  <c r="J9" i="1"/>
  <c r="J8" i="1" s="1"/>
  <c r="K21" i="1"/>
  <c r="K28" i="1"/>
  <c r="F28" i="1"/>
  <c r="F9" i="2"/>
  <c r="E9" i="2"/>
  <c r="J24" i="1"/>
  <c r="K7" i="1"/>
  <c r="F7" i="1"/>
  <c r="F33" i="2"/>
  <c r="E33" i="2"/>
  <c r="K12" i="1"/>
  <c r="F12" i="1"/>
  <c r="J37" i="1"/>
  <c r="F37" i="1"/>
  <c r="F22" i="3"/>
  <c r="E22" i="3"/>
  <c r="E15" i="3"/>
  <c r="F15" i="3"/>
  <c r="C15" i="1"/>
  <c r="J12" i="1"/>
  <c r="K22" i="1"/>
  <c r="F22" i="1"/>
  <c r="C18" i="2"/>
  <c r="C42" i="2" s="1"/>
  <c r="C45" i="2" s="1"/>
  <c r="K19" i="1"/>
  <c r="F19" i="1"/>
  <c r="F37" i="2"/>
  <c r="E37" i="2"/>
  <c r="J31" i="1"/>
  <c r="E22" i="2"/>
  <c r="F22" i="2"/>
  <c r="J10" i="1"/>
  <c r="J13" i="1" s="1"/>
  <c r="K31" i="1"/>
  <c r="F31" i="1"/>
  <c r="K39" i="1"/>
  <c r="F39" i="1"/>
  <c r="E13" i="3"/>
  <c r="F13" i="3"/>
  <c r="F33" i="3"/>
  <c r="E27" i="2"/>
  <c r="F16" i="3"/>
  <c r="K30" i="1"/>
  <c r="F30" i="1"/>
  <c r="K33" i="1"/>
  <c r="F33" i="1"/>
  <c r="K9" i="1"/>
  <c r="F9" i="1"/>
  <c r="E9" i="1"/>
  <c r="J27" i="1"/>
  <c r="F24" i="2"/>
  <c r="K25" i="1"/>
  <c r="F25" i="1"/>
  <c r="K24" i="1"/>
  <c r="F24" i="1"/>
  <c r="K10" i="1"/>
  <c r="F10" i="1"/>
  <c r="D43" i="2" l="1"/>
  <c r="D44" i="2"/>
  <c r="D14" i="2"/>
  <c r="E29" i="2"/>
  <c r="J29" i="1"/>
  <c r="J26" i="1"/>
  <c r="E16" i="1"/>
  <c r="J23" i="1"/>
  <c r="P105" i="4"/>
  <c r="C14" i="1"/>
  <c r="K16" i="1"/>
  <c r="K40" i="1" s="1"/>
  <c r="E23" i="2"/>
  <c r="C17" i="2"/>
  <c r="C40" i="1"/>
  <c r="C17" i="1"/>
  <c r="D17" i="2"/>
  <c r="D40" i="1"/>
  <c r="D14" i="1"/>
  <c r="E32" i="1"/>
  <c r="E23" i="1"/>
  <c r="E29" i="1"/>
  <c r="E26" i="1"/>
  <c r="J16" i="1"/>
  <c r="J40" i="1" s="1"/>
  <c r="J43" i="1" s="1"/>
  <c r="E8" i="2"/>
  <c r="J32" i="1"/>
  <c r="E11" i="2"/>
  <c r="E38" i="3"/>
  <c r="E14" i="3"/>
  <c r="K13" i="1"/>
  <c r="E8" i="1"/>
  <c r="K32" i="1"/>
  <c r="K29" i="1"/>
  <c r="K20" i="1"/>
  <c r="E16" i="2"/>
  <c r="E32" i="2"/>
  <c r="F16" i="2"/>
  <c r="E38" i="2"/>
  <c r="K8" i="1"/>
  <c r="F16" i="1"/>
  <c r="K38" i="1"/>
  <c r="J18" i="1"/>
  <c r="K23" i="1"/>
  <c r="F15" i="1"/>
  <c r="E15" i="1"/>
  <c r="J38" i="1"/>
  <c r="K26" i="1"/>
  <c r="K11" i="1"/>
  <c r="K15" i="1"/>
  <c r="F13" i="2"/>
  <c r="E13" i="2"/>
  <c r="E13" i="1"/>
  <c r="F13" i="1"/>
  <c r="E18" i="2"/>
  <c r="F18" i="2"/>
  <c r="J11" i="1"/>
  <c r="J15" i="1"/>
  <c r="J14" i="1" s="1"/>
  <c r="E15" i="2"/>
  <c r="F15" i="2"/>
  <c r="D41" i="2" l="1"/>
  <c r="D43" i="1"/>
  <c r="C43" i="1"/>
  <c r="E17" i="2"/>
  <c r="J17" i="1"/>
  <c r="K43" i="1"/>
  <c r="K14" i="1"/>
  <c r="E40" i="1"/>
  <c r="E14" i="1"/>
  <c r="F40" i="1"/>
  <c r="E14" i="2"/>
  <c r="F43" i="1" l="1"/>
  <c r="E43" i="1"/>
  <c r="F19" i="3"/>
  <c r="E19" i="3"/>
  <c r="E20" i="3"/>
  <c r="F40" i="3"/>
  <c r="E40" i="3" l="1"/>
  <c r="C44" i="3"/>
  <c r="E43" i="3" l="1"/>
  <c r="F43" i="3"/>
  <c r="F25" i="2"/>
  <c r="E25" i="2"/>
  <c r="E26" i="2"/>
  <c r="E40" i="2" l="1"/>
  <c r="F40" i="2"/>
  <c r="F43" i="2" l="1"/>
  <c r="E43" i="2"/>
  <c r="G28" i="4"/>
  <c r="G26" i="4"/>
  <c r="G25" i="4" s="1"/>
  <c r="O79" i="4" l="1"/>
  <c r="G52" i="4" l="1"/>
  <c r="O106" i="4"/>
  <c r="O105" i="4" s="1"/>
  <c r="O78" i="4"/>
  <c r="E20" i="2" l="1"/>
  <c r="C41" i="2"/>
  <c r="F21" i="2"/>
  <c r="E21" i="2"/>
  <c r="F21" i="1"/>
  <c r="J21" i="1"/>
  <c r="E21" i="1"/>
  <c r="E20" i="1"/>
  <c r="C42" i="1"/>
  <c r="J20" i="1" l="1"/>
  <c r="J42" i="1"/>
  <c r="E42" i="2"/>
  <c r="F42" i="2"/>
  <c r="C44" i="2"/>
  <c r="E41" i="2"/>
  <c r="C41" i="1"/>
  <c r="C45" i="1"/>
  <c r="C44" i="1" l="1"/>
  <c r="E45" i="2"/>
  <c r="E44" i="2"/>
  <c r="F45" i="2"/>
  <c r="J41" i="1"/>
  <c r="J45" i="1"/>
  <c r="J44" i="1" s="1"/>
  <c r="P67" i="5"/>
  <c r="D18" i="1" s="1"/>
  <c r="P106" i="5" l="1"/>
  <c r="P105" i="5" s="1"/>
  <c r="E18" i="1"/>
  <c r="D17" i="1"/>
  <c r="E17" i="1" s="1"/>
  <c r="K18" i="1"/>
  <c r="F18" i="1"/>
  <c r="D42" i="1"/>
  <c r="P66" i="5"/>
  <c r="D18" i="3"/>
  <c r="K17" i="1" l="1"/>
  <c r="K42" i="1"/>
  <c r="E18" i="3"/>
  <c r="D17" i="3"/>
  <c r="E17" i="3" s="1"/>
  <c r="F18" i="3"/>
  <c r="F42" i="1"/>
  <c r="E42" i="1"/>
  <c r="D41" i="1"/>
  <c r="E41" i="1" s="1"/>
  <c r="D45" i="1"/>
  <c r="D44" i="1" l="1"/>
  <c r="E44" i="1" s="1"/>
  <c r="F45" i="1"/>
  <c r="E45" i="1"/>
  <c r="K41" i="1"/>
  <c r="K45" i="1"/>
  <c r="K44" i="1" s="1"/>
  <c r="E42" i="3"/>
  <c r="D41" i="3"/>
  <c r="E41" i="3" s="1"/>
  <c r="F42" i="3"/>
  <c r="E45" i="3" l="1"/>
  <c r="E44" i="3"/>
  <c r="F45" i="3"/>
</calcChain>
</file>

<file path=xl/sharedStrings.xml><?xml version="1.0" encoding="utf-8"?>
<sst xmlns="http://schemas.openxmlformats.org/spreadsheetml/2006/main" count="707" uniqueCount="94">
  <si>
    <t>Area (1.000 ha)</t>
  </si>
  <si>
    <t>Yield (t/ha)</t>
  </si>
  <si>
    <t>Production (1.000 t)</t>
  </si>
  <si>
    <t>Soft Wheat</t>
  </si>
  <si>
    <t>area</t>
  </si>
  <si>
    <t>Blé tendre</t>
  </si>
  <si>
    <t>yield</t>
  </si>
  <si>
    <t>production</t>
  </si>
  <si>
    <t>Durum Wheat</t>
  </si>
  <si>
    <t>Blé dur</t>
  </si>
  <si>
    <t>Barley</t>
  </si>
  <si>
    <t>Orge</t>
  </si>
  <si>
    <t>Winter</t>
  </si>
  <si>
    <t>Hiver</t>
  </si>
  <si>
    <t>Spring</t>
  </si>
  <si>
    <t>Printemps</t>
  </si>
  <si>
    <t>Malting</t>
  </si>
  <si>
    <t>Brassicole</t>
  </si>
  <si>
    <t xml:space="preserve">Maize </t>
  </si>
  <si>
    <t>Maïs</t>
  </si>
  <si>
    <t>Rye</t>
  </si>
  <si>
    <t>Seigle</t>
  </si>
  <si>
    <t>Oats</t>
  </si>
  <si>
    <t>Avoine</t>
  </si>
  <si>
    <t>Triticale</t>
  </si>
  <si>
    <t>Sorghum</t>
  </si>
  <si>
    <t>Sorgho</t>
  </si>
  <si>
    <t>Others</t>
  </si>
  <si>
    <t>Autres</t>
  </si>
  <si>
    <t>EU-15</t>
  </si>
  <si>
    <t>Total Wheat</t>
  </si>
  <si>
    <t>Total blé</t>
  </si>
  <si>
    <t>Total Coarse Grain</t>
  </si>
  <si>
    <t>Total autres
céréales</t>
  </si>
  <si>
    <t>Cereals EU-15</t>
  </si>
  <si>
    <t>Céréales UE-15</t>
  </si>
  <si>
    <t>Area (mln ha)</t>
  </si>
  <si>
    <t>Production (mln t)</t>
  </si>
  <si>
    <t>Wheat</t>
  </si>
  <si>
    <t>Blé</t>
  </si>
  <si>
    <t>TOTAL</t>
  </si>
  <si>
    <t>Rice</t>
  </si>
  <si>
    <t>Riz</t>
  </si>
  <si>
    <t>Harvest 17</t>
  </si>
  <si>
    <t>Harvest 18</t>
  </si>
  <si>
    <t>EU-15 CEREALS' AREA AND PRODUCTION ESTIMATES
FOR HARVEST 2017 AND SOWING INTENTIONS FOR HARVEST 2018</t>
  </si>
  <si>
    <t>Cereals EU-13</t>
  </si>
  <si>
    <t>Cereals EU-28</t>
  </si>
  <si>
    <t>Céréales UE-28</t>
  </si>
  <si>
    <t>EU-13 CEREALS' AREA AND PRODUCTION ESTIMATES
FOR HARVEST 2017 AND SOWING INTENTIONS FOR HARVEST 2018</t>
  </si>
  <si>
    <t>Céréales UE-13</t>
  </si>
  <si>
    <t>EU-28 CEREALS' AREA AND PRODUCTION ESTIMATES 
FOR HARVEST 2017 AND SOWING INTENTIONS FOR HARVEST 2018</t>
  </si>
  <si>
    <t>EU-15 CEREALS' AREA AND PRODUCTION ESTIMATES FOR HARVEST 2017 AND SOWING INTENTIONS FOR HARVEST 2018</t>
  </si>
  <si>
    <t>Denmark</t>
  </si>
  <si>
    <t>Germany</t>
  </si>
  <si>
    <t>Austria</t>
  </si>
  <si>
    <t>Finland</t>
  </si>
  <si>
    <t>France</t>
  </si>
  <si>
    <t>Greece</t>
  </si>
  <si>
    <t>Ireland</t>
  </si>
  <si>
    <t>Italy</t>
  </si>
  <si>
    <t>Netherlands</t>
  </si>
  <si>
    <t>Portugal</t>
  </si>
  <si>
    <t>Spain</t>
  </si>
  <si>
    <t>Sweden</t>
  </si>
  <si>
    <t>United Kingdom</t>
  </si>
  <si>
    <t>EU-13 CEREALS' AREA AND PRODUCTION ESTIMATES FOR HARVEST 2017 AND SOWING INTENTIONS FOR HARVEST 2018</t>
  </si>
  <si>
    <t>Czech Republic</t>
  </si>
  <si>
    <t>Estonia</t>
  </si>
  <si>
    <t>Hungary</t>
  </si>
  <si>
    <t>Bulgaria</t>
  </si>
  <si>
    <t>Cyprus</t>
  </si>
  <si>
    <t>Croatia</t>
  </si>
  <si>
    <t>Latvia</t>
  </si>
  <si>
    <t>Lithuania</t>
  </si>
  <si>
    <t>Malta</t>
  </si>
  <si>
    <t>Poland</t>
  </si>
  <si>
    <t>Romania</t>
  </si>
  <si>
    <t>Slovenia</t>
  </si>
  <si>
    <t>Slovakia</t>
  </si>
  <si>
    <t>EU-13</t>
  </si>
  <si>
    <t>Corn Grain</t>
  </si>
  <si>
    <t>Maïs grain</t>
  </si>
  <si>
    <t xml:space="preserve">Forrage </t>
  </si>
  <si>
    <t>Fourrager</t>
  </si>
  <si>
    <t>Yield (100 kg/ha)</t>
  </si>
  <si>
    <t>Yield (100 kg/Ha)</t>
  </si>
  <si>
    <t>TOTAL  excluded rice and forrage maize</t>
  </si>
  <si>
    <t>Area (1,000 ha)</t>
  </si>
  <si>
    <t>Yield (100kg/ha)</t>
  </si>
  <si>
    <t>Production (1,000 t)</t>
  </si>
  <si>
    <t>variation y/y</t>
  </si>
  <si>
    <t>Variation y/y</t>
  </si>
  <si>
    <t>Belgium +
Luxembourg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</si>
</sst>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;[Red]#,##0.0"/>
    <numFmt numFmtId="166" formatCode="0.0%"/>
    <numFmt numFmtId="167" formatCode="#,##0.0_ ;\-#,##0.0\ "/>
  </numFmts>
  <fonts count="2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i/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2">
    <xf numFmtId="0" fontId="0" fillId="0" borderId="0" xfId="0"/>
    <xf numFmtId="0" fontId="5" fillId="0" borderId="0" xfId="0" applyFont="1"/>
    <xf numFmtId="164" fontId="0" fillId="0" borderId="0" xfId="0" applyNumberFormat="1"/>
    <xf numFmtId="164" fontId="2" fillId="2" borderId="1" xfId="0" applyNumberFormat="1" applyFont="1" applyFill="1" applyBorder="1" applyAlignment="1">
      <alignment horizontal="left"/>
    </xf>
    <xf numFmtId="164" fontId="0" fillId="0" borderId="3" xfId="0" applyNumberFormat="1" applyBorder="1"/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0" fillId="0" borderId="6" xfId="0" applyNumberFormat="1" applyBorder="1"/>
    <xf numFmtId="164" fontId="0" fillId="0" borderId="8" xfId="0" applyNumberFormat="1" applyBorder="1"/>
    <xf numFmtId="164" fontId="0" fillId="0" borderId="7" xfId="0" applyNumberFormat="1" applyBorder="1"/>
    <xf numFmtId="164" fontId="2" fillId="0" borderId="2" xfId="0" applyNumberFormat="1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0" fillId="0" borderId="2" xfId="0" applyNumberFormat="1" applyBorder="1"/>
    <xf numFmtId="164" fontId="0" fillId="0" borderId="9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164" fontId="2" fillId="0" borderId="10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0" fillId="0" borderId="11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0" xfId="0" applyNumberFormat="1" applyBorder="1"/>
    <xf numFmtId="164" fontId="2" fillId="2" borderId="6" xfId="0" applyNumberFormat="1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left"/>
    </xf>
    <xf numFmtId="164" fontId="5" fillId="4" borderId="9" xfId="0" applyNumberFormat="1" applyFont="1" applyFill="1" applyBorder="1"/>
    <xf numFmtId="164" fontId="5" fillId="4" borderId="8" xfId="0" applyNumberFormat="1" applyFont="1" applyFill="1" applyBorder="1"/>
    <xf numFmtId="164" fontId="2" fillId="2" borderId="7" xfId="0" applyNumberFormat="1" applyFont="1" applyFill="1" applyBorder="1" applyAlignment="1">
      <alignment horizontal="left"/>
    </xf>
    <xf numFmtId="164" fontId="5" fillId="4" borderId="7" xfId="0" applyNumberFormat="1" applyFont="1" applyFill="1" applyBorder="1"/>
    <xf numFmtId="164" fontId="5" fillId="4" borderId="3" xfId="0" applyNumberFormat="1" applyFont="1" applyFill="1" applyBorder="1"/>
    <xf numFmtId="164" fontId="2" fillId="2" borderId="2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/>
    <xf numFmtId="164" fontId="5" fillId="4" borderId="1" xfId="0" applyNumberFormat="1" applyFont="1" applyFill="1" applyBorder="1"/>
    <xf numFmtId="164" fontId="2" fillId="2" borderId="10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5" fillId="4" borderId="11" xfId="0" applyNumberFormat="1" applyFont="1" applyFill="1" applyBorder="1"/>
    <xf numFmtId="164" fontId="2" fillId="2" borderId="4" xfId="0" applyNumberFormat="1" applyFont="1" applyFill="1" applyBorder="1" applyAlignment="1">
      <alignment horizontal="left"/>
    </xf>
    <xf numFmtId="164" fontId="5" fillId="4" borderId="4" xfId="0" applyNumberFormat="1" applyFont="1" applyFill="1" applyBorder="1"/>
    <xf numFmtId="164" fontId="5" fillId="4" borderId="5" xfId="0" applyNumberFormat="1" applyFont="1" applyFill="1" applyBorder="1"/>
    <xf numFmtId="164" fontId="1" fillId="0" borderId="10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164" fontId="2" fillId="3" borderId="6" xfId="0" applyNumberFormat="1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left"/>
    </xf>
    <xf numFmtId="164" fontId="5" fillId="5" borderId="8" xfId="0" applyNumberFormat="1" applyFont="1" applyFill="1" applyBorder="1"/>
    <xf numFmtId="164" fontId="2" fillId="3" borderId="7" xfId="0" applyNumberFormat="1" applyFont="1" applyFill="1" applyBorder="1" applyAlignment="1">
      <alignment horizontal="left"/>
    </xf>
    <xf numFmtId="164" fontId="5" fillId="5" borderId="7" xfId="0" applyNumberFormat="1" applyFont="1" applyFill="1" applyBorder="1"/>
    <xf numFmtId="164" fontId="5" fillId="5" borderId="3" xfId="0" applyNumberFormat="1" applyFont="1" applyFill="1" applyBorder="1"/>
    <xf numFmtId="164" fontId="2" fillId="3" borderId="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164" fontId="5" fillId="5" borderId="9" xfId="0" applyNumberFormat="1" applyFont="1" applyFill="1" applyBorder="1"/>
    <xf numFmtId="164" fontId="2" fillId="3" borderId="0" xfId="0" applyNumberFormat="1" applyFont="1" applyFill="1" applyBorder="1" applyAlignment="1">
      <alignment horizontal="left"/>
    </xf>
    <xf numFmtId="164" fontId="5" fillId="5" borderId="0" xfId="0" applyNumberFormat="1" applyFont="1" applyFill="1" applyBorder="1"/>
    <xf numFmtId="164" fontId="5" fillId="5" borderId="1" xfId="0" applyNumberFormat="1" applyFont="1" applyFill="1" applyBorder="1"/>
    <xf numFmtId="164" fontId="2" fillId="3" borderId="10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164" fontId="5" fillId="5" borderId="11" xfId="0" applyNumberFormat="1" applyFont="1" applyFill="1" applyBorder="1"/>
    <xf numFmtId="164" fontId="2" fillId="3" borderId="4" xfId="0" applyNumberFormat="1" applyFont="1" applyFill="1" applyBorder="1" applyAlignment="1">
      <alignment horizontal="left"/>
    </xf>
    <xf numFmtId="164" fontId="5" fillId="5" borderId="4" xfId="0" applyNumberFormat="1" applyFont="1" applyFill="1" applyBorder="1"/>
    <xf numFmtId="164" fontId="5" fillId="5" borderId="5" xfId="0" applyNumberFormat="1" applyFont="1" applyFill="1" applyBorder="1"/>
    <xf numFmtId="164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2" fillId="4" borderId="10" xfId="0" applyNumberFormat="1" applyFont="1" applyFill="1" applyBorder="1" applyAlignment="1">
      <alignment horizontal="left"/>
    </xf>
    <xf numFmtId="164" fontId="2" fillId="5" borderId="2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7" xfId="0" applyNumberFormat="1" applyFont="1" applyBorder="1"/>
    <xf numFmtId="164" fontId="1" fillId="0" borderId="0" xfId="0" applyNumberFormat="1" applyFont="1" applyBorder="1"/>
    <xf numFmtId="164" fontId="1" fillId="0" borderId="4" xfId="0" applyNumberFormat="1" applyFont="1" applyBorder="1"/>
    <xf numFmtId="164" fontId="1" fillId="0" borderId="2" xfId="0" applyNumberFormat="1" applyFont="1" applyBorder="1" applyAlignment="1">
      <alignment horizontal="left"/>
    </xf>
    <xf numFmtId="164" fontId="6" fillId="0" borderId="0" xfId="0" applyNumberFormat="1" applyFont="1"/>
    <xf numFmtId="164" fontId="2" fillId="0" borderId="7" xfId="0" applyNumberFormat="1" applyFont="1" applyBorder="1"/>
    <xf numFmtId="164" fontId="5" fillId="0" borderId="6" xfId="0" applyNumberFormat="1" applyFont="1" applyBorder="1"/>
    <xf numFmtId="164" fontId="5" fillId="0" borderId="3" xfId="0" applyNumberFormat="1" applyFont="1" applyBorder="1"/>
    <xf numFmtId="164" fontId="2" fillId="0" borderId="0" xfId="0" applyNumberFormat="1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2" fillId="0" borderId="10" xfId="0" applyNumberFormat="1" applyFont="1" applyFill="1" applyBorder="1" applyAlignment="1">
      <alignment horizontal="left"/>
    </xf>
    <xf numFmtId="164" fontId="2" fillId="0" borderId="4" xfId="0" applyNumberFormat="1" applyFont="1" applyBorder="1"/>
    <xf numFmtId="164" fontId="5" fillId="0" borderId="10" xfId="0" applyNumberFormat="1" applyFont="1" applyBorder="1"/>
    <xf numFmtId="164" fontId="5" fillId="0" borderId="5" xfId="0" applyNumberFormat="1" applyFont="1" applyBorder="1"/>
    <xf numFmtId="164" fontId="3" fillId="6" borderId="2" xfId="0" applyNumberFormat="1" applyFont="1" applyFill="1" applyBorder="1" applyAlignment="1">
      <alignment horizontal="left" indent="1"/>
    </xf>
    <xf numFmtId="165" fontId="1" fillId="0" borderId="10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0" fillId="0" borderId="8" xfId="0" applyNumberFormat="1" applyBorder="1"/>
    <xf numFmtId="165" fontId="0" fillId="0" borderId="9" xfId="0" applyNumberFormat="1" applyBorder="1"/>
    <xf numFmtId="165" fontId="0" fillId="0" borderId="11" xfId="0" applyNumberFormat="1" applyBorder="1"/>
    <xf numFmtId="165" fontId="5" fillId="4" borderId="8" xfId="0" applyNumberFormat="1" applyFont="1" applyFill="1" applyBorder="1"/>
    <xf numFmtId="165" fontId="5" fillId="4" borderId="9" xfId="0" applyNumberFormat="1" applyFont="1" applyFill="1" applyBorder="1"/>
    <xf numFmtId="165" fontId="5" fillId="4" borderId="11" xfId="0" applyNumberFormat="1" applyFont="1" applyFill="1" applyBorder="1"/>
    <xf numFmtId="165" fontId="5" fillId="5" borderId="9" xfId="0" applyNumberFormat="1" applyFont="1" applyFill="1" applyBorder="1"/>
    <xf numFmtId="165" fontId="5" fillId="5" borderId="11" xfId="0" applyNumberFormat="1" applyFont="1" applyFill="1" applyBorder="1"/>
    <xf numFmtId="166" fontId="4" fillId="0" borderId="8" xfId="1" applyNumberFormat="1" applyFont="1" applyBorder="1"/>
    <xf numFmtId="166" fontId="4" fillId="0" borderId="9" xfId="1" applyNumberFormat="1" applyFont="1" applyBorder="1"/>
    <xf numFmtId="166" fontId="4" fillId="0" borderId="11" xfId="1" applyNumberFormat="1" applyFont="1" applyBorder="1"/>
    <xf numFmtId="166" fontId="5" fillId="4" borderId="8" xfId="1" applyNumberFormat="1" applyFont="1" applyFill="1" applyBorder="1"/>
    <xf numFmtId="166" fontId="5" fillId="4" borderId="9" xfId="1" applyNumberFormat="1" applyFont="1" applyFill="1" applyBorder="1"/>
    <xf numFmtId="166" fontId="5" fillId="4" borderId="11" xfId="1" applyNumberFormat="1" applyFont="1" applyFill="1" applyBorder="1"/>
    <xf numFmtId="166" fontId="4" fillId="0" borderId="0" xfId="1" applyNumberFormat="1" applyFont="1"/>
    <xf numFmtId="166" fontId="5" fillId="5" borderId="8" xfId="1" applyNumberFormat="1" applyFont="1" applyFill="1" applyBorder="1"/>
    <xf numFmtId="166" fontId="5" fillId="5" borderId="9" xfId="1" applyNumberFormat="1" applyFont="1" applyFill="1" applyBorder="1"/>
    <xf numFmtId="166" fontId="5" fillId="5" borderId="11" xfId="1" applyNumberFormat="1" applyFont="1" applyFill="1" applyBorder="1"/>
    <xf numFmtId="166" fontId="4" fillId="0" borderId="3" xfId="1" applyNumberFormat="1" applyFont="1" applyBorder="1"/>
    <xf numFmtId="166" fontId="4" fillId="0" borderId="1" xfId="1" applyNumberFormat="1" applyFont="1" applyBorder="1"/>
    <xf numFmtId="166" fontId="4" fillId="0" borderId="5" xfId="1" applyNumberFormat="1" applyFont="1" applyBorder="1"/>
    <xf numFmtId="166" fontId="5" fillId="4" borderId="3" xfId="1" applyNumberFormat="1" applyFont="1" applyFill="1" applyBorder="1"/>
    <xf numFmtId="166" fontId="5" fillId="4" borderId="1" xfId="1" applyNumberFormat="1" applyFont="1" applyFill="1" applyBorder="1"/>
    <xf numFmtId="166" fontId="5" fillId="4" borderId="5" xfId="1" applyNumberFormat="1" applyFont="1" applyFill="1" applyBorder="1"/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64" fontId="3" fillId="7" borderId="2" xfId="0" applyNumberFormat="1" applyFont="1" applyFill="1" applyBorder="1" applyAlignment="1">
      <alignment horizontal="left" indent="1"/>
    </xf>
    <xf numFmtId="164" fontId="3" fillId="7" borderId="0" xfId="0" applyNumberFormat="1" applyFont="1" applyFill="1" applyBorder="1"/>
    <xf numFmtId="164" fontId="3" fillId="8" borderId="2" xfId="0" applyNumberFormat="1" applyFont="1" applyFill="1" applyBorder="1" applyAlignment="1">
      <alignment horizontal="left" indent="1"/>
    </xf>
    <xf numFmtId="164" fontId="3" fillId="8" borderId="0" xfId="0" applyNumberFormat="1" applyFont="1" applyFill="1" applyBorder="1"/>
    <xf numFmtId="164" fontId="3" fillId="6" borderId="0" xfId="0" applyNumberFormat="1" applyFont="1" applyFill="1" applyBorder="1"/>
    <xf numFmtId="164" fontId="3" fillId="6" borderId="2" xfId="0" applyNumberFormat="1" applyFont="1" applyFill="1" applyBorder="1" applyAlignment="1">
      <alignment horizontal="left"/>
    </xf>
    <xf numFmtId="164" fontId="3" fillId="9" borderId="2" xfId="0" applyNumberFormat="1" applyFont="1" applyFill="1" applyBorder="1" applyAlignment="1">
      <alignment horizontal="left" indent="1"/>
    </xf>
    <xf numFmtId="164" fontId="3" fillId="9" borderId="0" xfId="0" applyNumberFormat="1" applyFont="1" applyFill="1" applyBorder="1"/>
    <xf numFmtId="164" fontId="3" fillId="9" borderId="10" xfId="0" applyNumberFormat="1" applyFont="1" applyFill="1" applyBorder="1" applyAlignment="1">
      <alignment horizontal="left" indent="1"/>
    </xf>
    <xf numFmtId="164" fontId="3" fillId="9" borderId="4" xfId="0" applyNumberFormat="1" applyFont="1" applyFill="1" applyBorder="1"/>
    <xf numFmtId="164" fontId="3" fillId="10" borderId="2" xfId="0" applyNumberFormat="1" applyFont="1" applyFill="1" applyBorder="1" applyAlignment="1">
      <alignment horizontal="left" indent="1"/>
    </xf>
    <xf numFmtId="164" fontId="3" fillId="10" borderId="0" xfId="0" applyNumberFormat="1" applyFont="1" applyFill="1" applyBorder="1"/>
    <xf numFmtId="164" fontId="3" fillId="10" borderId="2" xfId="0" applyNumberFormat="1" applyFont="1" applyFill="1" applyBorder="1" applyAlignment="1">
      <alignment horizontal="left"/>
    </xf>
    <xf numFmtId="164" fontId="2" fillId="0" borderId="10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9" xfId="0" applyNumberFormat="1" applyFont="1" applyBorder="1"/>
    <xf numFmtId="165" fontId="5" fillId="4" borderId="3" xfId="0" applyNumberFormat="1" applyFont="1" applyFill="1" applyBorder="1"/>
    <xf numFmtId="165" fontId="5" fillId="4" borderId="1" xfId="0" applyNumberFormat="1" applyFont="1" applyFill="1" applyBorder="1"/>
    <xf numFmtId="165" fontId="5" fillId="4" borderId="5" xfId="0" applyNumberFormat="1" applyFont="1" applyFill="1" applyBorder="1"/>
    <xf numFmtId="166" fontId="5" fillId="5" borderId="3" xfId="1" applyNumberFormat="1" applyFont="1" applyFill="1" applyBorder="1"/>
    <xf numFmtId="166" fontId="5" fillId="5" borderId="1" xfId="1" applyNumberFormat="1" applyFont="1" applyFill="1" applyBorder="1"/>
    <xf numFmtId="166" fontId="5" fillId="5" borderId="5" xfId="1" applyNumberFormat="1" applyFont="1" applyFill="1" applyBorder="1"/>
    <xf numFmtId="2" fontId="5" fillId="4" borderId="8" xfId="1" applyNumberFormat="1" applyFont="1" applyFill="1" applyBorder="1"/>
    <xf numFmtId="2" fontId="5" fillId="4" borderId="9" xfId="1" applyNumberFormat="1" applyFont="1" applyFill="1" applyBorder="1"/>
    <xf numFmtId="2" fontId="5" fillId="4" borderId="11" xfId="1" applyNumberFormat="1" applyFont="1" applyFill="1" applyBorder="1"/>
    <xf numFmtId="2" fontId="5" fillId="5" borderId="8" xfId="1" applyNumberFormat="1" applyFont="1" applyFill="1" applyBorder="1"/>
    <xf numFmtId="2" fontId="5" fillId="5" borderId="9" xfId="1" applyNumberFormat="1" applyFont="1" applyFill="1" applyBorder="1"/>
    <xf numFmtId="2" fontId="5" fillId="5" borderId="11" xfId="1" applyNumberFormat="1" applyFont="1" applyFill="1" applyBorder="1"/>
    <xf numFmtId="2" fontId="5" fillId="4" borderId="3" xfId="1" applyNumberFormat="1" applyFont="1" applyFill="1" applyBorder="1"/>
    <xf numFmtId="2" fontId="5" fillId="4" borderId="5" xfId="1" applyNumberFormat="1" applyFont="1" applyFill="1" applyBorder="1"/>
    <xf numFmtId="2" fontId="5" fillId="4" borderId="1" xfId="1" applyNumberFormat="1" applyFont="1" applyFill="1" applyBorder="1"/>
    <xf numFmtId="49" fontId="2" fillId="0" borderId="6" xfId="0" applyNumberFormat="1" applyFont="1" applyFill="1" applyBorder="1" applyAlignment="1">
      <alignment horizontal="left"/>
    </xf>
    <xf numFmtId="164" fontId="5" fillId="0" borderId="0" xfId="0" applyNumberFormat="1" applyFont="1" applyBorder="1"/>
    <xf numFmtId="164" fontId="13" fillId="0" borderId="0" xfId="0" applyNumberFormat="1" applyFont="1" applyBorder="1"/>
    <xf numFmtId="164" fontId="13" fillId="0" borderId="6" xfId="0" applyNumberFormat="1" applyFont="1" applyBorder="1"/>
    <xf numFmtId="164" fontId="13" fillId="0" borderId="2" xfId="0" applyNumberFormat="1" applyFont="1" applyBorder="1"/>
    <xf numFmtId="164" fontId="13" fillId="0" borderId="1" xfId="0" applyNumberFormat="1" applyFont="1" applyBorder="1"/>
    <xf numFmtId="164" fontId="13" fillId="0" borderId="10" xfId="0" applyNumberFormat="1" applyFont="1" applyBorder="1"/>
    <xf numFmtId="164" fontId="13" fillId="0" borderId="5" xfId="0" applyNumberFormat="1" applyFont="1" applyBorder="1"/>
    <xf numFmtId="164" fontId="13" fillId="0" borderId="6" xfId="0" applyNumberFormat="1" applyFont="1" applyFill="1" applyBorder="1"/>
    <xf numFmtId="164" fontId="13" fillId="0" borderId="3" xfId="0" applyNumberFormat="1" applyFont="1" applyFill="1" applyBorder="1"/>
    <xf numFmtId="164" fontId="13" fillId="0" borderId="2" xfId="0" applyNumberFormat="1" applyFont="1" applyFill="1" applyBorder="1"/>
    <xf numFmtId="164" fontId="13" fillId="0" borderId="1" xfId="0" applyNumberFormat="1" applyFont="1" applyFill="1" applyBorder="1"/>
    <xf numFmtId="164" fontId="13" fillId="0" borderId="10" xfId="0" applyNumberFormat="1" applyFont="1" applyFill="1" applyBorder="1"/>
    <xf numFmtId="164" fontId="13" fillId="0" borderId="5" xfId="0" applyNumberFormat="1" applyFont="1" applyFill="1" applyBorder="1"/>
    <xf numFmtId="164" fontId="5" fillId="0" borderId="1" xfId="0" applyNumberFormat="1" applyFont="1" applyFill="1" applyBorder="1"/>
    <xf numFmtId="164" fontId="1" fillId="0" borderId="2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5" fillId="0" borderId="6" xfId="0" applyNumberFormat="1" applyFont="1" applyFill="1" applyBorder="1"/>
    <xf numFmtId="164" fontId="5" fillId="0" borderId="3" xfId="0" applyNumberFormat="1" applyFont="1" applyFill="1" applyBorder="1"/>
    <xf numFmtId="164" fontId="5" fillId="0" borderId="2" xfId="0" applyNumberFormat="1" applyFont="1" applyFill="1" applyBorder="1"/>
    <xf numFmtId="164" fontId="14" fillId="0" borderId="6" xfId="0" applyNumberFormat="1" applyFont="1" applyFill="1" applyBorder="1"/>
    <xf numFmtId="164" fontId="14" fillId="0" borderId="3" xfId="0" applyNumberFormat="1" applyFont="1" applyFill="1" applyBorder="1"/>
    <xf numFmtId="164" fontId="14" fillId="0" borderId="6" xfId="0" applyNumberFormat="1" applyFont="1" applyBorder="1"/>
    <xf numFmtId="164" fontId="14" fillId="0" borderId="3" xfId="0" applyNumberFormat="1" applyFont="1" applyBorder="1"/>
    <xf numFmtId="164" fontId="14" fillId="0" borderId="2" xfId="0" applyNumberFormat="1" applyFont="1" applyBorder="1"/>
    <xf numFmtId="164" fontId="14" fillId="0" borderId="1" xfId="0" applyNumberFormat="1" applyFont="1" applyBorder="1"/>
    <xf numFmtId="164" fontId="14" fillId="0" borderId="10" xfId="0" applyNumberFormat="1" applyFont="1" applyBorder="1"/>
    <xf numFmtId="164" fontId="14" fillId="0" borderId="5" xfId="0" applyNumberFormat="1" applyFont="1" applyBorder="1"/>
    <xf numFmtId="164" fontId="17" fillId="0" borderId="6" xfId="0" applyNumberFormat="1" applyFont="1" applyBorder="1"/>
    <xf numFmtId="164" fontId="17" fillId="0" borderId="3" xfId="0" applyNumberFormat="1" applyFont="1" applyBorder="1"/>
    <xf numFmtId="164" fontId="17" fillId="0" borderId="2" xfId="0" applyNumberFormat="1" applyFont="1" applyBorder="1"/>
    <xf numFmtId="164" fontId="17" fillId="0" borderId="1" xfId="0" applyNumberFormat="1" applyFont="1" applyBorder="1"/>
    <xf numFmtId="164" fontId="17" fillId="0" borderId="10" xfId="0" applyNumberFormat="1" applyFont="1" applyBorder="1"/>
    <xf numFmtId="164" fontId="17" fillId="0" borderId="5" xfId="0" applyNumberFormat="1" applyFont="1" applyBorder="1"/>
    <xf numFmtId="164" fontId="14" fillId="0" borderId="2" xfId="0" applyNumberFormat="1" applyFont="1" applyFill="1" applyBorder="1"/>
    <xf numFmtId="164" fontId="14" fillId="0" borderId="1" xfId="0" applyNumberFormat="1" applyFont="1" applyFill="1" applyBorder="1"/>
    <xf numFmtId="164" fontId="14" fillId="0" borderId="10" xfId="0" applyNumberFormat="1" applyFont="1" applyFill="1" applyBorder="1"/>
    <xf numFmtId="164" fontId="14" fillId="0" borderId="5" xfId="0" applyNumberFormat="1" applyFont="1" applyFill="1" applyBorder="1"/>
    <xf numFmtId="164" fontId="0" fillId="0" borderId="0" xfId="0" applyNumberFormat="1" applyFill="1"/>
    <xf numFmtId="164" fontId="16" fillId="0" borderId="2" xfId="0" applyNumberFormat="1" applyFont="1" applyFill="1" applyBorder="1"/>
    <xf numFmtId="164" fontId="16" fillId="0" borderId="1" xfId="0" applyNumberFormat="1" applyFont="1" applyFill="1" applyBorder="1"/>
    <xf numFmtId="164" fontId="16" fillId="0" borderId="10" xfId="0" applyNumberFormat="1" applyFont="1" applyFill="1" applyBorder="1"/>
    <xf numFmtId="164" fontId="16" fillId="0" borderId="5" xfId="0" applyNumberFormat="1" applyFont="1" applyFill="1" applyBorder="1"/>
    <xf numFmtId="164" fontId="17" fillId="0" borderId="6" xfId="0" applyNumberFormat="1" applyFont="1" applyFill="1" applyBorder="1"/>
    <xf numFmtId="164" fontId="17" fillId="0" borderId="3" xfId="0" applyNumberFormat="1" applyFont="1" applyFill="1" applyBorder="1"/>
    <xf numFmtId="164" fontId="17" fillId="0" borderId="2" xfId="0" applyNumberFormat="1" applyFont="1" applyFill="1" applyBorder="1"/>
    <xf numFmtId="164" fontId="17" fillId="0" borderId="1" xfId="0" applyNumberFormat="1" applyFont="1" applyFill="1" applyBorder="1"/>
    <xf numFmtId="164" fontId="17" fillId="0" borderId="10" xfId="0" applyNumberFormat="1" applyFont="1" applyFill="1" applyBorder="1"/>
    <xf numFmtId="164" fontId="17" fillId="0" borderId="5" xfId="0" applyNumberFormat="1" applyFont="1" applyFill="1" applyBorder="1"/>
    <xf numFmtId="164" fontId="1" fillId="0" borderId="7" xfId="0" applyNumberFormat="1" applyFont="1" applyFill="1" applyBorder="1"/>
    <xf numFmtId="164" fontId="1" fillId="0" borderId="0" xfId="0" applyNumberFormat="1" applyFont="1" applyFill="1" applyBorder="1"/>
    <xf numFmtId="164" fontId="1" fillId="0" borderId="4" xfId="0" applyNumberFormat="1" applyFont="1" applyFill="1" applyBorder="1"/>
    <xf numFmtId="164" fontId="1" fillId="0" borderId="2" xfId="0" applyNumberFormat="1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 indent="1"/>
    </xf>
    <xf numFmtId="164" fontId="3" fillId="0" borderId="0" xfId="0" applyNumberFormat="1" applyFont="1" applyFill="1" applyBorder="1"/>
    <xf numFmtId="164" fontId="3" fillId="0" borderId="2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 indent="1"/>
    </xf>
    <xf numFmtId="164" fontId="3" fillId="0" borderId="4" xfId="0" applyNumberFormat="1" applyFont="1" applyFill="1" applyBorder="1"/>
    <xf numFmtId="164" fontId="2" fillId="0" borderId="7" xfId="0" applyNumberFormat="1" applyFont="1" applyFill="1" applyBorder="1"/>
    <xf numFmtId="49" fontId="2" fillId="0" borderId="2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4" xfId="0" applyNumberFormat="1" applyFont="1" applyFill="1" applyBorder="1"/>
    <xf numFmtId="164" fontId="16" fillId="0" borderId="0" xfId="0" applyNumberFormat="1" applyFont="1" applyFill="1" applyBorder="1"/>
    <xf numFmtId="164" fontId="14" fillId="0" borderId="7" xfId="0" applyNumberFormat="1" applyFont="1" applyBorder="1"/>
    <xf numFmtId="164" fontId="14" fillId="0" borderId="4" xfId="0" applyNumberFormat="1" applyFont="1" applyBorder="1"/>
    <xf numFmtId="164" fontId="14" fillId="0" borderId="7" xfId="0" applyNumberFormat="1" applyFont="1" applyFill="1" applyBorder="1"/>
    <xf numFmtId="164" fontId="14" fillId="0" borderId="0" xfId="0" applyNumberFormat="1" applyFont="1" applyFill="1" applyBorder="1"/>
    <xf numFmtId="164" fontId="7" fillId="0" borderId="2" xfId="0" applyNumberFormat="1" applyFont="1" applyFill="1" applyBorder="1"/>
    <xf numFmtId="164" fontId="7" fillId="0" borderId="1" xfId="0" applyNumberFormat="1" applyFont="1" applyFill="1" applyBorder="1"/>
    <xf numFmtId="164" fontId="16" fillId="0" borderId="4" xfId="0" applyNumberFormat="1" applyFont="1" applyFill="1" applyBorder="1"/>
    <xf numFmtId="164" fontId="14" fillId="0" borderId="4" xfId="0" applyNumberFormat="1" applyFont="1" applyFill="1" applyBorder="1"/>
    <xf numFmtId="167" fontId="0" fillId="0" borderId="8" xfId="0" applyNumberFormat="1" applyBorder="1"/>
    <xf numFmtId="167" fontId="0" fillId="0" borderId="9" xfId="0" applyNumberFormat="1" applyBorder="1"/>
    <xf numFmtId="167" fontId="0" fillId="0" borderId="11" xfId="0" applyNumberFormat="1" applyBorder="1"/>
    <xf numFmtId="167" fontId="5" fillId="4" borderId="8" xfId="0" applyNumberFormat="1" applyFont="1" applyFill="1" applyBorder="1"/>
    <xf numFmtId="167" fontId="5" fillId="4" borderId="9" xfId="0" applyNumberFormat="1" applyFont="1" applyFill="1" applyBorder="1"/>
    <xf numFmtId="167" fontId="5" fillId="4" borderId="11" xfId="0" applyNumberFormat="1" applyFont="1" applyFill="1" applyBorder="1"/>
    <xf numFmtId="167" fontId="5" fillId="5" borderId="8" xfId="0" applyNumberFormat="1" applyFont="1" applyFill="1" applyBorder="1"/>
    <xf numFmtId="167" fontId="5" fillId="5" borderId="9" xfId="0" applyNumberFormat="1" applyFont="1" applyFill="1" applyBorder="1"/>
    <xf numFmtId="167" fontId="5" fillId="5" borderId="11" xfId="0" applyNumberFormat="1" applyFont="1" applyFill="1" applyBorder="1"/>
    <xf numFmtId="164" fontId="20" fillId="0" borderId="1" xfId="0" applyNumberFormat="1" applyFont="1" applyFill="1" applyBorder="1"/>
    <xf numFmtId="164" fontId="17" fillId="0" borderId="7" xfId="0" applyNumberFormat="1" applyFont="1" applyFill="1" applyBorder="1"/>
    <xf numFmtId="164" fontId="17" fillId="0" borderId="0" xfId="0" applyNumberFormat="1" applyFont="1" applyFill="1" applyBorder="1"/>
    <xf numFmtId="164" fontId="17" fillId="0" borderId="4" xfId="0" applyNumberFormat="1" applyFont="1" applyFill="1" applyBorder="1"/>
    <xf numFmtId="164" fontId="19" fillId="0" borderId="2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7" fillId="0" borderId="10" xfId="0" applyNumberFormat="1" applyFont="1" applyFill="1" applyBorder="1"/>
    <xf numFmtId="164" fontId="7" fillId="0" borderId="5" xfId="0" applyNumberFormat="1" applyFont="1" applyFill="1" applyBorder="1"/>
    <xf numFmtId="164" fontId="2" fillId="0" borderId="7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left" wrapText="1"/>
    </xf>
    <xf numFmtId="164" fontId="0" fillId="0" borderId="10" xfId="0" applyNumberFormat="1" applyBorder="1" applyAlignment="1">
      <alignment horizontal="left"/>
    </xf>
    <xf numFmtId="16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1" fillId="0" borderId="6" xfId="0" applyNumberFormat="1" applyFont="1" applyBorder="1" applyAlignment="1">
      <alignment horizontal="left" indent="1"/>
    </xf>
    <xf numFmtId="164" fontId="1" fillId="0" borderId="3" xfId="0" applyNumberFormat="1" applyFont="1" applyBorder="1" applyAlignment="1">
      <alignment horizontal="left" indent="1"/>
    </xf>
    <xf numFmtId="164" fontId="2" fillId="0" borderId="6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left" indent="1"/>
    </xf>
    <xf numFmtId="164" fontId="1" fillId="0" borderId="1" xfId="0" applyNumberFormat="1" applyFont="1" applyBorder="1" applyAlignment="1">
      <alignment horizontal="left" indent="1"/>
    </xf>
    <xf numFmtId="164" fontId="2" fillId="0" borderId="2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left" indent="1"/>
    </xf>
    <xf numFmtId="164" fontId="1" fillId="0" borderId="5" xfId="0" applyNumberFormat="1" applyFont="1" applyBorder="1" applyAlignment="1">
      <alignment horizontal="left" indent="1"/>
    </xf>
    <xf numFmtId="164" fontId="1" fillId="0" borderId="7" xfId="0" applyNumberFormat="1" applyFont="1" applyBorder="1" applyAlignment="1">
      <alignment horizontal="left" indent="1"/>
    </xf>
    <xf numFmtId="164" fontId="1" fillId="0" borderId="0" xfId="0" applyNumberFormat="1" applyFont="1" applyBorder="1" applyAlignment="1">
      <alignment horizontal="left" indent="1"/>
    </xf>
    <xf numFmtId="164" fontId="1" fillId="0" borderId="4" xfId="0" applyNumberFormat="1" applyFont="1" applyBorder="1" applyAlignment="1">
      <alignment horizontal="left" inden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5" fillId="0" borderId="10" xfId="0" applyNumberFormat="1" applyFont="1" applyBorder="1" applyAlignment="1">
      <alignment horizontal="left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indent="1"/>
    </xf>
    <xf numFmtId="164" fontId="1" fillId="0" borderId="7" xfId="0" applyNumberFormat="1" applyFont="1" applyFill="1" applyBorder="1" applyAlignment="1">
      <alignment horizontal="left" indent="1"/>
    </xf>
    <xf numFmtId="164" fontId="1" fillId="0" borderId="2" xfId="0" applyNumberFormat="1" applyFont="1" applyFill="1" applyBorder="1" applyAlignment="1">
      <alignment horizontal="left" indent="1"/>
    </xf>
    <xf numFmtId="164" fontId="1" fillId="0" borderId="0" xfId="0" applyNumberFormat="1" applyFont="1" applyFill="1" applyBorder="1" applyAlignment="1">
      <alignment horizontal="left" indent="1"/>
    </xf>
    <xf numFmtId="164" fontId="1" fillId="0" borderId="10" xfId="0" applyNumberFormat="1" applyFont="1" applyFill="1" applyBorder="1" applyAlignment="1">
      <alignment horizontal="left" indent="1"/>
    </xf>
    <xf numFmtId="164" fontId="1" fillId="0" borderId="4" xfId="0" applyNumberFormat="1" applyFont="1" applyFill="1" applyBorder="1" applyAlignment="1">
      <alignment horizontal="left" indent="1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164" fontId="18" fillId="0" borderId="3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fr-BE" b="1">
                <a:latin typeface="+mn-lt"/>
              </a:rPr>
              <a:t>EU-28 Cereal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78189497067779E-2"/>
          <c:y val="0.14024263170007756"/>
          <c:w val="0.91433049330372163"/>
          <c:h val="0.80937904705485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'BILAN 28'!$J$6</c:f>
              <c:strCache>
                <c:ptCount val="1"/>
                <c:pt idx="0">
                  <c:v>Harvest 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('BILAN 28'!$H$7,'BILAN 28'!$H$10,'BILAN 28'!$H$16,'BILAN 28'!$H$19,'BILAN 28'!$H$22,'BILAN 28'!$H$25,'BILAN 28'!$H$28,'BILAN 28'!$H$43,'BILAN 28'!$H$31,'BILAN 28'!$H$34,'BILAN 28'!$H$37)</c:f>
              <c:strCache>
                <c:ptCount val="11"/>
                <c:pt idx="0">
                  <c:v>Soft Wheat</c:v>
                </c:pt>
                <c:pt idx="1">
                  <c:v>Durum Wheat</c:v>
                </c:pt>
                <c:pt idx="2">
                  <c:v>Barley</c:v>
                </c:pt>
                <c:pt idx="3">
                  <c:v>Maize </c:v>
                </c:pt>
                <c:pt idx="4">
                  <c:v>Rye</c:v>
                </c:pt>
                <c:pt idx="5">
                  <c:v>Oats</c:v>
                </c:pt>
                <c:pt idx="6">
                  <c:v>Triticale</c:v>
                </c:pt>
                <c:pt idx="7">
                  <c:v>TOTAL</c:v>
                </c:pt>
                <c:pt idx="8">
                  <c:v>Sorghum</c:v>
                </c:pt>
                <c:pt idx="9">
                  <c:v>Rice</c:v>
                </c:pt>
                <c:pt idx="10">
                  <c:v>Others</c:v>
                </c:pt>
              </c:strCache>
            </c:strRef>
          </c:cat>
          <c:val>
            <c:numRef>
              <c:f>('BILAN 28'!$J$7,'BILAN 28'!$J$10,'BILAN 28'!$J$16,'BILAN 28'!$J$19,'BILAN 28'!$J$22,'BILAN 28'!$J$25,'BILAN 28'!$J$28,'BILAN 28'!$J$43)</c:f>
              <c:numCache>
                <c:formatCode>#,##0.0</c:formatCode>
                <c:ptCount val="8"/>
                <c:pt idx="0">
                  <c:v>23.484636999999999</c:v>
                </c:pt>
                <c:pt idx="1">
                  <c:v>2.6236639999999998</c:v>
                </c:pt>
                <c:pt idx="2">
                  <c:v>12.1868</c:v>
                </c:pt>
                <c:pt idx="3">
                  <c:v>6.8765999999999998</c:v>
                </c:pt>
                <c:pt idx="4">
                  <c:v>1.9645999999999999</c:v>
                </c:pt>
                <c:pt idx="5">
                  <c:v>2.7137799999999999</c:v>
                </c:pt>
                <c:pt idx="6">
                  <c:v>2.6979000000000002</c:v>
                </c:pt>
                <c:pt idx="7">
                  <c:v>54.141880999999998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25-4991-ACB7-0370809FA125}"/>
            </c:ext>
          </c:extLst>
        </c:ser>
        <c:ser>
          <c:idx val="1"/>
          <c:order val="1"/>
          <c:tx>
            <c:strRef>
              <c:f>'BILAN 28'!$K$6</c:f>
              <c:strCache>
                <c:ptCount val="1"/>
                <c:pt idx="0">
                  <c:v>Harvest 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('BILAN 28'!$H$7,'BILAN 28'!$H$10,'BILAN 28'!$H$16,'BILAN 28'!$H$19,'BILAN 28'!$H$22,'BILAN 28'!$H$25,'BILAN 28'!$H$28,'BILAN 28'!$H$43,'BILAN 28'!$H$31,'BILAN 28'!$H$34,'BILAN 28'!$H$37)</c:f>
              <c:strCache>
                <c:ptCount val="11"/>
                <c:pt idx="0">
                  <c:v>Soft Wheat</c:v>
                </c:pt>
                <c:pt idx="1">
                  <c:v>Durum Wheat</c:v>
                </c:pt>
                <c:pt idx="2">
                  <c:v>Barley</c:v>
                </c:pt>
                <c:pt idx="3">
                  <c:v>Maize </c:v>
                </c:pt>
                <c:pt idx="4">
                  <c:v>Rye</c:v>
                </c:pt>
                <c:pt idx="5">
                  <c:v>Oats</c:v>
                </c:pt>
                <c:pt idx="6">
                  <c:v>Triticale</c:v>
                </c:pt>
                <c:pt idx="7">
                  <c:v>TOTAL</c:v>
                </c:pt>
                <c:pt idx="8">
                  <c:v>Sorghum</c:v>
                </c:pt>
                <c:pt idx="9">
                  <c:v>Rice</c:v>
                </c:pt>
                <c:pt idx="10">
                  <c:v>Others</c:v>
                </c:pt>
              </c:strCache>
            </c:strRef>
          </c:cat>
          <c:val>
            <c:numRef>
              <c:f>('BILAN 28'!$K$7,'BILAN 28'!$K$10,'BILAN 28'!$K$16,'BILAN 28'!$K$19,'BILAN 28'!$K$22,'BILAN 28'!$K$25,'BILAN 28'!$K$28,'BILAN 28'!$K$43)</c:f>
              <c:numCache>
                <c:formatCode>#,##0.0</c:formatCode>
                <c:ptCount val="8"/>
                <c:pt idx="0">
                  <c:v>22.966099999999997</c:v>
                </c:pt>
                <c:pt idx="1">
                  <c:v>2.7413049999999997</c:v>
                </c:pt>
                <c:pt idx="2">
                  <c:v>12.506712</c:v>
                </c:pt>
                <c:pt idx="3">
                  <c:v>6.8309000000000006</c:v>
                </c:pt>
                <c:pt idx="4">
                  <c:v>1.96156</c:v>
                </c:pt>
                <c:pt idx="5">
                  <c:v>2.7719000000000005</c:v>
                </c:pt>
                <c:pt idx="6">
                  <c:v>2.670776</c:v>
                </c:pt>
                <c:pt idx="7">
                  <c:v>54.036753000000004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25-4991-ACB7-0370809FA1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15566512"/>
        <c:axId val="315566120"/>
      </c:barChart>
      <c:catAx>
        <c:axId val="3155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66120"/>
        <c:crosses val="autoZero"/>
        <c:auto val="1"/>
        <c:lblAlgn val="ctr"/>
        <c:lblOffset val="100"/>
        <c:noMultiLvlLbl val="0"/>
      </c:catAx>
      <c:valAx>
        <c:axId val="315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mio  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6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fr-BE" b="1">
                <a:latin typeface="+mn-lt"/>
              </a:rPr>
              <a:t>EU-28 Cereal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'BILAN 28'!$J$6</c:f>
              <c:strCache>
                <c:ptCount val="1"/>
                <c:pt idx="0">
                  <c:v>Harvest 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('BILAN 28'!$H$7,'BILAN 28'!$H$10,'BILAN 28'!$H$16,'BILAN 28'!$H$19,'BILAN 28'!$H$22,'BILAN 28'!$H$25,'BILAN 28'!$H$28,'BILAN 28'!$H$43)</c:f>
              <c:strCache>
                <c:ptCount val="8"/>
                <c:pt idx="0">
                  <c:v>Soft Wheat</c:v>
                </c:pt>
                <c:pt idx="1">
                  <c:v>Durum Wheat</c:v>
                </c:pt>
                <c:pt idx="2">
                  <c:v>Barley</c:v>
                </c:pt>
                <c:pt idx="3">
                  <c:v>Maize </c:v>
                </c:pt>
                <c:pt idx="4">
                  <c:v>Rye</c:v>
                </c:pt>
                <c:pt idx="5">
                  <c:v>Oats</c:v>
                </c:pt>
                <c:pt idx="6">
                  <c:v>Triticale</c:v>
                </c:pt>
                <c:pt idx="7">
                  <c:v>TOTAL</c:v>
                </c:pt>
              </c:strCache>
            </c:strRef>
          </c:cat>
          <c:val>
            <c:numRef>
              <c:f>('BILAN 28'!$J$9,'BILAN 28'!$J$12,'BILAN 28'!$J$18,'BILAN 28'!$J$21,'BILAN 28'!$J$24,'BILAN 28'!$J$27,'BILAN 28'!$J$30,'BILAN 28'!$J$45)</c:f>
              <c:numCache>
                <c:formatCode>#,##0.0</c:formatCode>
                <c:ptCount val="8"/>
                <c:pt idx="0">
                  <c:v>142.99099999999996</c:v>
                </c:pt>
                <c:pt idx="1">
                  <c:v>9.587299999999999</c:v>
                </c:pt>
                <c:pt idx="2">
                  <c:v>60.058899999999994</c:v>
                </c:pt>
                <c:pt idx="3">
                  <c:v>45.662599999999998</c:v>
                </c:pt>
                <c:pt idx="4">
                  <c:v>7.5333000000000006</c:v>
                </c:pt>
                <c:pt idx="5">
                  <c:v>8.3107000000000006</c:v>
                </c:pt>
                <c:pt idx="6">
                  <c:v>11.373900000000001</c:v>
                </c:pt>
                <c:pt idx="7">
                  <c:v>290.76899999999995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06-4A07-A288-AA2B056E955C}"/>
            </c:ext>
          </c:extLst>
        </c:ser>
        <c:ser>
          <c:idx val="1"/>
          <c:order val="1"/>
          <c:tx>
            <c:strRef>
              <c:f>'BILAN 28'!$K$6</c:f>
              <c:strCache>
                <c:ptCount val="1"/>
                <c:pt idx="0">
                  <c:v>Harvest 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('BILAN 28'!$H$7,'BILAN 28'!$H$10,'BILAN 28'!$H$16,'BILAN 28'!$H$19,'BILAN 28'!$H$22,'BILAN 28'!$H$25,'BILAN 28'!$H$28,'BILAN 28'!$H$43)</c:f>
              <c:strCache>
                <c:ptCount val="8"/>
                <c:pt idx="0">
                  <c:v>Soft Wheat</c:v>
                </c:pt>
                <c:pt idx="1">
                  <c:v>Durum Wheat</c:v>
                </c:pt>
                <c:pt idx="2">
                  <c:v>Barley</c:v>
                </c:pt>
                <c:pt idx="3">
                  <c:v>Maize </c:v>
                </c:pt>
                <c:pt idx="4">
                  <c:v>Rye</c:v>
                </c:pt>
                <c:pt idx="5">
                  <c:v>Oats</c:v>
                </c:pt>
                <c:pt idx="6">
                  <c:v>Triticale</c:v>
                </c:pt>
                <c:pt idx="7">
                  <c:v>TOTAL</c:v>
                </c:pt>
              </c:strCache>
            </c:strRef>
          </c:cat>
          <c:val>
            <c:numRef>
              <c:f>('BILAN 28'!$K$9,'BILAN 28'!$K$12,'BILAN 28'!$K$18,'BILAN 28'!$K$21,'BILAN 28'!$K$24,'BILAN 28'!$K$27,'BILAN 28'!$K$30,'BILAN 28'!$K$45)</c:f>
              <c:numCache>
                <c:formatCode>#,##0.0</c:formatCode>
                <c:ptCount val="8"/>
                <c:pt idx="0">
                  <c:v>131.13570000000001</c:v>
                </c:pt>
                <c:pt idx="1">
                  <c:v>9.2017999999999986</c:v>
                </c:pt>
                <c:pt idx="2">
                  <c:v>60.301900000000003</c:v>
                </c:pt>
                <c:pt idx="3">
                  <c:v>42.459150000000001</c:v>
                </c:pt>
                <c:pt idx="4">
                  <c:v>6.9207000000000001</c:v>
                </c:pt>
                <c:pt idx="5">
                  <c:v>7.9021300000000014</c:v>
                </c:pt>
                <c:pt idx="6">
                  <c:v>10.841700000000001</c:v>
                </c:pt>
                <c:pt idx="7">
                  <c:v>273.56478000000004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06-4A07-A288-AA2B056E9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15567688"/>
        <c:axId val="315568080"/>
      </c:barChart>
      <c:catAx>
        <c:axId val="31556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68080"/>
        <c:crosses val="autoZero"/>
        <c:auto val="1"/>
        <c:lblAlgn val="ctr"/>
        <c:lblOffset val="100"/>
        <c:noMultiLvlLbl val="0"/>
      </c:catAx>
      <c:valAx>
        <c:axId val="31556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mio  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6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fr-BE" b="1">
                <a:latin typeface="+mn-lt"/>
              </a:rPr>
              <a:t>EU-28 Cereal Yield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'BILAN 28'!$J$6</c:f>
              <c:strCache>
                <c:ptCount val="1"/>
                <c:pt idx="0">
                  <c:v>Harvest 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('BILAN 28'!$H$7,'BILAN 28'!$H$10,'BILAN 28'!$H$16,'BILAN 28'!$H$19,'BILAN 28'!$H$22,'BILAN 28'!$H$25,'BILAN 28'!$H$28,'BILAN 28'!$H$43)</c:f>
              <c:strCache>
                <c:ptCount val="8"/>
                <c:pt idx="0">
                  <c:v>Soft Wheat</c:v>
                </c:pt>
                <c:pt idx="1">
                  <c:v>Durum Wheat</c:v>
                </c:pt>
                <c:pt idx="2">
                  <c:v>Barley</c:v>
                </c:pt>
                <c:pt idx="3">
                  <c:v>Maize </c:v>
                </c:pt>
                <c:pt idx="4">
                  <c:v>Rye</c:v>
                </c:pt>
                <c:pt idx="5">
                  <c:v>Oats</c:v>
                </c:pt>
                <c:pt idx="6">
                  <c:v>Triticale</c:v>
                </c:pt>
                <c:pt idx="7">
                  <c:v>TOTAL</c:v>
                </c:pt>
              </c:strCache>
            </c:strRef>
          </c:cat>
          <c:val>
            <c:numRef>
              <c:f>('BILAN 28'!$J$8,'BILAN 28'!$J$11,'BILAN 28'!$J$17,'BILAN 28'!$J$20,'BILAN 28'!$J$23,'BILAN 28'!$J$26,'BILAN 28'!$J$29,'BILAN 28'!$J$44)</c:f>
              <c:numCache>
                <c:formatCode>#,##0.0</c:formatCode>
                <c:ptCount val="8"/>
                <c:pt idx="0">
                  <c:v>6.0887038620183898</c:v>
                </c:pt>
                <c:pt idx="1">
                  <c:v>3.6541645576567729</c:v>
                </c:pt>
                <c:pt idx="2">
                  <c:v>4.9281927987658776</c:v>
                </c:pt>
                <c:pt idx="3">
                  <c:v>6.6402873513073315</c:v>
                </c:pt>
                <c:pt idx="4">
                  <c:v>3.8345210220910113</c:v>
                </c:pt>
                <c:pt idx="5">
                  <c:v>3.0624074169608448</c:v>
                </c:pt>
                <c:pt idx="6">
                  <c:v>4.2158345379739801</c:v>
                </c:pt>
                <c:pt idx="7">
                  <c:v>5.3705005188127828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6B-4DC1-B29F-F6259DC63572}"/>
            </c:ext>
          </c:extLst>
        </c:ser>
        <c:ser>
          <c:idx val="1"/>
          <c:order val="1"/>
          <c:tx>
            <c:strRef>
              <c:f>'BILAN 28'!$K$6</c:f>
              <c:strCache>
                <c:ptCount val="1"/>
                <c:pt idx="0">
                  <c:v>Harvest 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('BILAN 28'!$H$7,'BILAN 28'!$H$10,'BILAN 28'!$H$16,'BILAN 28'!$H$19,'BILAN 28'!$H$22,'BILAN 28'!$H$25,'BILAN 28'!$H$28,'BILAN 28'!$H$43)</c:f>
              <c:strCache>
                <c:ptCount val="8"/>
                <c:pt idx="0">
                  <c:v>Soft Wheat</c:v>
                </c:pt>
                <c:pt idx="1">
                  <c:v>Durum Wheat</c:v>
                </c:pt>
                <c:pt idx="2">
                  <c:v>Barley</c:v>
                </c:pt>
                <c:pt idx="3">
                  <c:v>Maize </c:v>
                </c:pt>
                <c:pt idx="4">
                  <c:v>Rye</c:v>
                </c:pt>
                <c:pt idx="5">
                  <c:v>Oats</c:v>
                </c:pt>
                <c:pt idx="6">
                  <c:v>Triticale</c:v>
                </c:pt>
                <c:pt idx="7">
                  <c:v>TOTAL</c:v>
                </c:pt>
              </c:strCache>
            </c:strRef>
          </c:cat>
          <c:val>
            <c:numRef>
              <c:f>('BILAN 28'!$K$8,'BILAN 28'!$K$11,'BILAN 28'!$K$17,'BILAN 28'!$K$20,'BILAN 28'!$K$23,'BILAN 28'!$K$26,'BILAN 28'!$K$29,'BILAN 28'!$K$44)</c:f>
              <c:numCache>
                <c:formatCode>#,##0.0</c:formatCode>
                <c:ptCount val="8"/>
                <c:pt idx="0">
                  <c:v>5.7099681704773566</c:v>
                </c:pt>
                <c:pt idx="1">
                  <c:v>3.3567224369415296</c:v>
                </c:pt>
                <c:pt idx="2">
                  <c:v>4.8215630135242584</c:v>
                </c:pt>
                <c:pt idx="3">
                  <c:v>6.2157475588868225</c:v>
                </c:pt>
                <c:pt idx="4">
                  <c:v>3.528161259405779</c:v>
                </c:pt>
                <c:pt idx="5">
                  <c:v>2.8507990908762944</c:v>
                </c:pt>
                <c:pt idx="6">
                  <c:v>4.0593819923497891</c:v>
                </c:pt>
                <c:pt idx="7">
                  <c:v>5.0625688038657692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6B-4DC1-B29F-F6259DC635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15571216"/>
        <c:axId val="315571608"/>
      </c:barChart>
      <c:catAx>
        <c:axId val="31557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71608"/>
        <c:crosses val="autoZero"/>
        <c:auto val="1"/>
        <c:lblAlgn val="ctr"/>
        <c:lblOffset val="100"/>
        <c:noMultiLvlLbl val="0"/>
      </c:catAx>
      <c:valAx>
        <c:axId val="31557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7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25" right="0.25" top="0.75" bottom="0.75" header="0.3" footer="0.3"/>
  <pageSetup paperSize="9" orientation="landscape" r:id="rId1"/>
  <headerFooter>
    <oddHeader>&amp;R&amp;G</oddHeader>
    <oddFooter>&amp;R&amp;P of &amp;N</oddFooter>
  </headerFooter>
  <drawing r:id="rId2"/>
  <legacyDrawingHF r:id="rId3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25" right="0.25" top="0.75" bottom="0.75" header="0.3" footer="0.3"/>
  <pageSetup paperSize="9" orientation="landscape" r:id="rId1"/>
  <headerFooter>
    <oddHeader>&amp;R&amp;G</oddHeader>
    <oddFooter>&amp;R&amp;P of &amp;N</oddFooter>
  </headerFooter>
  <drawing r:id="rId2"/>
  <legacyDrawingHF r:id="rId3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&amp;R&amp;G</oddHeader>
    <oddFooter>&amp;R&amp;P of &amp;N</oddFooter>
  </headerFooter>
  <drawing r:id="rId2"/>
  <legacyDrawingHF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22477" cy="607002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22477" cy="607002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148455" cy="6078682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Layout" zoomScaleNormal="80" workbookViewId="0">
      <selection activeCell="C37" sqref="C37"/>
    </sheetView>
  </sheetViews>
  <sheetFormatPr defaultColWidth="9.140625" defaultRowHeight="15" x14ac:dyDescent="0.25"/>
  <cols>
    <col min="1" max="1" width="14.7109375" style="2" customWidth="1"/>
    <col min="2" max="6" width="12.7109375" style="2" customWidth="1"/>
    <col min="7" max="7" width="9.140625" style="2"/>
    <col min="8" max="8" width="14.85546875" style="2" customWidth="1"/>
    <col min="9" max="11" width="12.7109375" style="2" customWidth="1"/>
    <col min="12" max="16384" width="9.140625" style="2"/>
  </cols>
  <sheetData>
    <row r="1" spans="1:11" x14ac:dyDescent="0.25">
      <c r="A1" s="247" t="s">
        <v>51</v>
      </c>
      <c r="B1" s="248"/>
      <c r="C1" s="248"/>
      <c r="D1" s="248"/>
      <c r="E1" s="248"/>
      <c r="F1" s="248"/>
    </row>
    <row r="2" spans="1:11" x14ac:dyDescent="0.25">
      <c r="A2" s="248"/>
      <c r="B2" s="248"/>
      <c r="C2" s="248"/>
      <c r="D2" s="248"/>
      <c r="E2" s="248"/>
      <c r="F2" s="248"/>
    </row>
    <row r="3" spans="1:11" x14ac:dyDescent="0.25">
      <c r="A3" s="248"/>
      <c r="B3" s="248"/>
      <c r="C3" s="248"/>
      <c r="D3" s="248"/>
      <c r="E3" s="248"/>
      <c r="F3" s="248"/>
    </row>
    <row r="4" spans="1:11" x14ac:dyDescent="0.25">
      <c r="A4" s="249" t="s">
        <v>88</v>
      </c>
      <c r="B4" s="250"/>
      <c r="C4" s="251" t="s">
        <v>47</v>
      </c>
      <c r="D4" s="241"/>
      <c r="E4" s="241"/>
      <c r="F4" s="242"/>
      <c r="H4" s="249" t="s">
        <v>36</v>
      </c>
      <c r="I4" s="257"/>
      <c r="J4" s="241" t="s">
        <v>47</v>
      </c>
      <c r="K4" s="242"/>
    </row>
    <row r="5" spans="1:11" x14ac:dyDescent="0.25">
      <c r="A5" s="252" t="s">
        <v>89</v>
      </c>
      <c r="B5" s="253"/>
      <c r="C5" s="254" t="s">
        <v>48</v>
      </c>
      <c r="D5" s="243"/>
      <c r="E5" s="243"/>
      <c r="F5" s="244"/>
      <c r="H5" s="252" t="s">
        <v>1</v>
      </c>
      <c r="I5" s="258"/>
      <c r="J5" s="243" t="s">
        <v>48</v>
      </c>
      <c r="K5" s="244"/>
    </row>
    <row r="6" spans="1:11" x14ac:dyDescent="0.25">
      <c r="A6" s="255" t="s">
        <v>90</v>
      </c>
      <c r="B6" s="256"/>
      <c r="C6" s="116" t="s">
        <v>43</v>
      </c>
      <c r="D6" s="117" t="s">
        <v>44</v>
      </c>
      <c r="E6" s="7" t="s">
        <v>91</v>
      </c>
      <c r="F6" s="8">
        <v>1000</v>
      </c>
      <c r="H6" s="255" t="s">
        <v>37</v>
      </c>
      <c r="I6" s="259"/>
      <c r="J6" s="118" t="s">
        <v>43</v>
      </c>
      <c r="K6" s="119" t="s">
        <v>44</v>
      </c>
    </row>
    <row r="7" spans="1:11" x14ac:dyDescent="0.25">
      <c r="A7" s="9" t="s">
        <v>3</v>
      </c>
      <c r="B7" s="10" t="s">
        <v>4</v>
      </c>
      <c r="C7" s="11">
        <f>'EU-15'!O59+'EU-13'!O59</f>
        <v>23484.636999999999</v>
      </c>
      <c r="D7" s="12">
        <f>'EU-15'!P59+'EU-13'!P59</f>
        <v>22966.1</v>
      </c>
      <c r="E7" s="110">
        <f>(D7-C7)/C7</f>
        <v>-2.2079838832509965E-2</v>
      </c>
      <c r="F7" s="12">
        <f>D7-C7</f>
        <v>-518.53700000000026</v>
      </c>
      <c r="H7" s="9" t="s">
        <v>3</v>
      </c>
      <c r="I7" s="10" t="s">
        <v>4</v>
      </c>
      <c r="J7" s="18">
        <f>C7/1000</f>
        <v>23.484636999999999</v>
      </c>
      <c r="K7" s="19">
        <f>D7/1000</f>
        <v>22.966099999999997</v>
      </c>
    </row>
    <row r="8" spans="1:11" x14ac:dyDescent="0.25">
      <c r="A8" s="14" t="s">
        <v>5</v>
      </c>
      <c r="B8" s="15" t="s">
        <v>6</v>
      </c>
      <c r="C8" s="93">
        <f>(C9/C7)*10</f>
        <v>60.887038620183901</v>
      </c>
      <c r="D8" s="93">
        <f>(D9/D7)*10</f>
        <v>57.099681704773566</v>
      </c>
      <c r="E8" s="111">
        <f t="shared" ref="E8:E45" si="0">(D8-C8)/C8</f>
        <v>-6.2203007425538276E-2</v>
      </c>
      <c r="F8" s="17"/>
      <c r="H8" s="14" t="s">
        <v>5</v>
      </c>
      <c r="I8" s="15" t="s">
        <v>6</v>
      </c>
      <c r="J8" s="18">
        <f>J9/J7</f>
        <v>6.0887038620183898</v>
      </c>
      <c r="K8" s="19">
        <f>K9/K7</f>
        <v>5.7099681704773566</v>
      </c>
    </row>
    <row r="9" spans="1:11" x14ac:dyDescent="0.25">
      <c r="A9" s="20"/>
      <c r="B9" s="21" t="s">
        <v>7</v>
      </c>
      <c r="C9" s="16">
        <f>'EU-15'!O61+'EU-13'!O61</f>
        <v>142990.99999999997</v>
      </c>
      <c r="D9" s="17">
        <f>'EU-15'!P61+'EU-13'!P61</f>
        <v>131135.70000000001</v>
      </c>
      <c r="E9" s="112">
        <f t="shared" si="0"/>
        <v>-8.2909413879194926E-2</v>
      </c>
      <c r="F9" s="22">
        <f>D9-C9</f>
        <v>-11855.299999999959</v>
      </c>
      <c r="H9" s="20"/>
      <c r="I9" s="21" t="s">
        <v>7</v>
      </c>
      <c r="J9" s="23">
        <f>C9/1000</f>
        <v>142.99099999999996</v>
      </c>
      <c r="K9" s="24">
        <f>D9/1000</f>
        <v>131.13570000000001</v>
      </c>
    </row>
    <row r="10" spans="1:11" x14ac:dyDescent="0.25">
      <c r="A10" s="9" t="s">
        <v>8</v>
      </c>
      <c r="B10" s="10" t="s">
        <v>4</v>
      </c>
      <c r="C10" s="11">
        <f>'EU-15'!O62+'EU-13'!O62</f>
        <v>2623.6639999999998</v>
      </c>
      <c r="D10" s="12">
        <f>'EU-15'!P62+'EU-13'!P62</f>
        <v>2741.3049999999998</v>
      </c>
      <c r="E10" s="110">
        <f>(D10-C10)/C10</f>
        <v>4.4838439678251518E-2</v>
      </c>
      <c r="F10" s="12">
        <f>D10-C10</f>
        <v>117.64100000000008</v>
      </c>
      <c r="H10" s="9" t="s">
        <v>8</v>
      </c>
      <c r="I10" s="10" t="s">
        <v>4</v>
      </c>
      <c r="J10" s="13">
        <f>C10/1000</f>
        <v>2.6236639999999998</v>
      </c>
      <c r="K10" s="4">
        <f>D10/1000</f>
        <v>2.7413049999999997</v>
      </c>
    </row>
    <row r="11" spans="1:11" x14ac:dyDescent="0.25">
      <c r="A11" s="14" t="s">
        <v>9</v>
      </c>
      <c r="B11" s="15" t="s">
        <v>6</v>
      </c>
      <c r="C11" s="93">
        <f>(C12/C10)*10</f>
        <v>36.541645576567731</v>
      </c>
      <c r="D11" s="93">
        <f>(D12/D10)*10</f>
        <v>33.5672243694153</v>
      </c>
      <c r="E11" s="111">
        <f t="shared" ref="E11:E12" si="1">(D11-C11)/C11</f>
        <v>-8.1398118782580881E-2</v>
      </c>
      <c r="F11" s="17"/>
      <c r="H11" s="14" t="s">
        <v>9</v>
      </c>
      <c r="I11" s="15" t="s">
        <v>6</v>
      </c>
      <c r="J11" s="18">
        <f>J12/J10</f>
        <v>3.6541645576567729</v>
      </c>
      <c r="K11" s="19">
        <f>K12/K10</f>
        <v>3.3567224369415296</v>
      </c>
    </row>
    <row r="12" spans="1:11" x14ac:dyDescent="0.25">
      <c r="A12" s="20"/>
      <c r="B12" s="21" t="s">
        <v>7</v>
      </c>
      <c r="C12" s="16">
        <f>'EU-15'!O64+'EU-13'!O64</f>
        <v>9587.2999999999993</v>
      </c>
      <c r="D12" s="17">
        <f>'EU-15'!P64+'EU-13'!P64</f>
        <v>9201.7999999999993</v>
      </c>
      <c r="E12" s="112">
        <f t="shared" si="1"/>
        <v>-4.0209443743285389E-2</v>
      </c>
      <c r="F12" s="22">
        <f>D12-C12</f>
        <v>-385.5</v>
      </c>
      <c r="H12" s="20"/>
      <c r="I12" s="21" t="s">
        <v>7</v>
      </c>
      <c r="J12" s="23">
        <f>C12/1000</f>
        <v>9.587299999999999</v>
      </c>
      <c r="K12" s="24">
        <f>D12/1000</f>
        <v>9.2017999999999986</v>
      </c>
    </row>
    <row r="13" spans="1:11" x14ac:dyDescent="0.25">
      <c r="A13" s="26" t="s">
        <v>30</v>
      </c>
      <c r="B13" s="27" t="s">
        <v>4</v>
      </c>
      <c r="C13" s="148">
        <f>C10+C7</f>
        <v>26108.300999999999</v>
      </c>
      <c r="D13" s="142">
        <f>D10+D7</f>
        <v>25707.404999999999</v>
      </c>
      <c r="E13" s="113">
        <f t="shared" si="0"/>
        <v>-1.5355116367012953E-2</v>
      </c>
      <c r="F13" s="29">
        <f>D13-C13</f>
        <v>-400.89600000000064</v>
      </c>
      <c r="H13" s="26" t="s">
        <v>38</v>
      </c>
      <c r="I13" s="30" t="s">
        <v>4</v>
      </c>
      <c r="J13" s="31">
        <f>J10+J7</f>
        <v>26.108300999999997</v>
      </c>
      <c r="K13" s="32">
        <f>K10+K7</f>
        <v>25.707404999999998</v>
      </c>
    </row>
    <row r="14" spans="1:11" x14ac:dyDescent="0.25">
      <c r="A14" s="33" t="s">
        <v>31</v>
      </c>
      <c r="B14" s="3" t="s">
        <v>6</v>
      </c>
      <c r="C14" s="150">
        <f>(C15/C13)*10</f>
        <v>58.440531997850016</v>
      </c>
      <c r="D14" s="143">
        <f>(D15/D13)*10</f>
        <v>54.590301899394362</v>
      </c>
      <c r="E14" s="114">
        <f t="shared" si="0"/>
        <v>-6.5882872157928013E-2</v>
      </c>
      <c r="F14" s="28"/>
      <c r="H14" s="33" t="s">
        <v>39</v>
      </c>
      <c r="I14" s="34" t="s">
        <v>6</v>
      </c>
      <c r="J14" s="35">
        <f>J15/J13</f>
        <v>5.8440531997850025</v>
      </c>
      <c r="K14" s="36">
        <f>K15/K13</f>
        <v>5.459030189939436</v>
      </c>
    </row>
    <row r="15" spans="1:11" x14ac:dyDescent="0.25">
      <c r="A15" s="37"/>
      <c r="B15" s="38" t="s">
        <v>7</v>
      </c>
      <c r="C15" s="149">
        <f>C12+C9</f>
        <v>152578.29999999996</v>
      </c>
      <c r="D15" s="144">
        <f>D12+D9</f>
        <v>140337.5</v>
      </c>
      <c r="E15" s="115">
        <f t="shared" si="0"/>
        <v>-8.0226349356363011E-2</v>
      </c>
      <c r="F15" s="39">
        <f>D15-C15</f>
        <v>-12240.799999999959</v>
      </c>
      <c r="H15" s="37"/>
      <c r="I15" s="40" t="s">
        <v>7</v>
      </c>
      <c r="J15" s="41">
        <f>J12+J9</f>
        <v>152.57829999999996</v>
      </c>
      <c r="K15" s="42">
        <f>K12+K9</f>
        <v>140.33750000000001</v>
      </c>
    </row>
    <row r="16" spans="1:11" x14ac:dyDescent="0.25">
      <c r="A16" s="9" t="s">
        <v>10</v>
      </c>
      <c r="B16" s="10" t="s">
        <v>4</v>
      </c>
      <c r="C16" s="11">
        <f>'EU-15'!O65+'EU-13'!O65</f>
        <v>12186.8</v>
      </c>
      <c r="D16" s="12">
        <f>'EU-15'!P65+'EU-13'!P65</f>
        <v>12506.712</v>
      </c>
      <c r="E16" s="110">
        <f>(D16-C16)/C16</f>
        <v>2.6250697475957617E-2</v>
      </c>
      <c r="F16" s="12">
        <f>D16-C16</f>
        <v>319.91200000000026</v>
      </c>
      <c r="H16" s="9" t="s">
        <v>10</v>
      </c>
      <c r="I16" s="10" t="s">
        <v>4</v>
      </c>
      <c r="J16" s="13">
        <f>C16/1000</f>
        <v>12.1868</v>
      </c>
      <c r="K16" s="4">
        <f>D16/1000</f>
        <v>12.506712</v>
      </c>
    </row>
    <row r="17" spans="1:11" x14ac:dyDescent="0.25">
      <c r="A17" s="14" t="s">
        <v>11</v>
      </c>
      <c r="B17" s="15" t="s">
        <v>6</v>
      </c>
      <c r="C17" s="93">
        <f>(C18/C16)*10</f>
        <v>49.281927987658776</v>
      </c>
      <c r="D17" s="93">
        <f>(D18/D16)*10</f>
        <v>48.215630135242584</v>
      </c>
      <c r="E17" s="111">
        <f t="shared" ref="E17:E18" si="2">(D17-C17)/C17</f>
        <v>-2.1636691094618188E-2</v>
      </c>
      <c r="F17" s="17"/>
      <c r="H17" s="14" t="s">
        <v>11</v>
      </c>
      <c r="I17" s="15" t="s">
        <v>6</v>
      </c>
      <c r="J17" s="18">
        <f>J18/J16</f>
        <v>4.9281927987658776</v>
      </c>
      <c r="K17" s="19">
        <f>K18/K16</f>
        <v>4.8215630135242584</v>
      </c>
    </row>
    <row r="18" spans="1:11" x14ac:dyDescent="0.25">
      <c r="A18" s="43"/>
      <c r="B18" s="21" t="s">
        <v>7</v>
      </c>
      <c r="C18" s="16">
        <f>'EU-15'!O67+'EU-13'!O67</f>
        <v>60058.899999999994</v>
      </c>
      <c r="D18" s="17">
        <f>'EU-15'!P67+'EU-13'!P67</f>
        <v>60301.9</v>
      </c>
      <c r="E18" s="112">
        <f t="shared" si="2"/>
        <v>4.0460281490338201E-3</v>
      </c>
      <c r="F18" s="22">
        <f>D18-C18</f>
        <v>243.00000000000728</v>
      </c>
      <c r="H18" s="43"/>
      <c r="I18" s="21" t="s">
        <v>7</v>
      </c>
      <c r="J18" s="23">
        <f>C18/1000</f>
        <v>60.058899999999994</v>
      </c>
      <c r="K18" s="24">
        <f>D18/1000</f>
        <v>60.301900000000003</v>
      </c>
    </row>
    <row r="19" spans="1:11" x14ac:dyDescent="0.25">
      <c r="A19" s="9" t="s">
        <v>18</v>
      </c>
      <c r="B19" s="10" t="s">
        <v>4</v>
      </c>
      <c r="C19" s="11">
        <f>'EU-15'!O80+'EU-13'!O80</f>
        <v>6876.5999999999995</v>
      </c>
      <c r="D19" s="12">
        <f>'EU-15'!P80+'EU-13'!P80</f>
        <v>6830.9000000000005</v>
      </c>
      <c r="E19" s="110">
        <f>(D19-C19)/C19</f>
        <v>-6.6457260855653831E-3</v>
      </c>
      <c r="F19" s="12">
        <f>D19-C19</f>
        <v>-45.699999999998909</v>
      </c>
      <c r="H19" s="14" t="s">
        <v>18</v>
      </c>
      <c r="I19" s="15" t="s">
        <v>4</v>
      </c>
      <c r="J19" s="18">
        <f>C19/1000</f>
        <v>6.8765999999999998</v>
      </c>
      <c r="K19" s="19">
        <f>D19/1000</f>
        <v>6.8309000000000006</v>
      </c>
    </row>
    <row r="20" spans="1:11" x14ac:dyDescent="0.25">
      <c r="A20" s="14" t="s">
        <v>19</v>
      </c>
      <c r="B20" s="15" t="s">
        <v>6</v>
      </c>
      <c r="C20" s="93">
        <f>(C21/C19)*10</f>
        <v>66.402873513073331</v>
      </c>
      <c r="D20" s="93">
        <f>(D21/D19)*10</f>
        <v>62.157475588868223</v>
      </c>
      <c r="E20" s="111">
        <f t="shared" ref="E20:E21" si="3">(D20-C20)/C20</f>
        <v>-6.3933948933238227E-2</v>
      </c>
      <c r="F20" s="17"/>
      <c r="H20" s="14" t="s">
        <v>19</v>
      </c>
      <c r="I20" s="15" t="s">
        <v>6</v>
      </c>
      <c r="J20" s="18">
        <f>J21/J19</f>
        <v>6.6402873513073315</v>
      </c>
      <c r="K20" s="19">
        <f>K21/K19</f>
        <v>6.2157475588868225</v>
      </c>
    </row>
    <row r="21" spans="1:11" x14ac:dyDescent="0.25">
      <c r="A21" s="20"/>
      <c r="B21" s="21" t="s">
        <v>7</v>
      </c>
      <c r="C21" s="16">
        <f>'EU-15'!O82+'EU-13'!O82</f>
        <v>45662.6</v>
      </c>
      <c r="D21" s="17">
        <f>'EU-15'!P82+'EU-13'!P82</f>
        <v>42459.15</v>
      </c>
      <c r="E21" s="112">
        <f t="shared" si="3"/>
        <v>-7.0154787506624613E-2</v>
      </c>
      <c r="F21" s="22">
        <f>D21-C21</f>
        <v>-3203.4499999999971</v>
      </c>
      <c r="H21" s="44"/>
      <c r="I21" s="15" t="s">
        <v>7</v>
      </c>
      <c r="J21" s="18">
        <f>C21/1000</f>
        <v>45.662599999999998</v>
      </c>
      <c r="K21" s="19">
        <f>D21/1000</f>
        <v>42.459150000000001</v>
      </c>
    </row>
    <row r="22" spans="1:11" x14ac:dyDescent="0.25">
      <c r="A22" s="9" t="s">
        <v>20</v>
      </c>
      <c r="B22" s="10" t="s">
        <v>4</v>
      </c>
      <c r="C22" s="11">
        <f>'EU-15'!O86+'EU-13'!O86</f>
        <v>1964.6</v>
      </c>
      <c r="D22" s="12">
        <f>'EU-15'!P86+'EU-13'!P86</f>
        <v>1961.56</v>
      </c>
      <c r="E22" s="110">
        <f>(D22-C22)/C22</f>
        <v>-1.5473887814313162E-3</v>
      </c>
      <c r="F22" s="12">
        <f>D22-C22</f>
        <v>-3.0399999999999636</v>
      </c>
      <c r="H22" s="9" t="s">
        <v>20</v>
      </c>
      <c r="I22" s="10" t="s">
        <v>4</v>
      </c>
      <c r="J22" s="13">
        <f>C22/1000</f>
        <v>1.9645999999999999</v>
      </c>
      <c r="K22" s="4">
        <f>D22/1000</f>
        <v>1.96156</v>
      </c>
    </row>
    <row r="23" spans="1:11" x14ac:dyDescent="0.25">
      <c r="A23" s="14" t="s">
        <v>21</v>
      </c>
      <c r="B23" s="15" t="s">
        <v>6</v>
      </c>
      <c r="C23" s="93">
        <f>(C24/C22)*10</f>
        <v>38.345210220910111</v>
      </c>
      <c r="D23" s="93">
        <f>(D24/D22)*10</f>
        <v>35.28161259405779</v>
      </c>
      <c r="E23" s="111">
        <f t="shared" ref="E23:E24" si="4">(D23-C23)/C23</f>
        <v>-7.9895184019142598E-2</v>
      </c>
      <c r="F23" s="17"/>
      <c r="H23" s="14" t="s">
        <v>21</v>
      </c>
      <c r="I23" s="15" t="s">
        <v>6</v>
      </c>
      <c r="J23" s="18">
        <f>J24/J22</f>
        <v>3.8345210220910113</v>
      </c>
      <c r="K23" s="19">
        <f>K24/K22</f>
        <v>3.528161259405779</v>
      </c>
    </row>
    <row r="24" spans="1:11" x14ac:dyDescent="0.25">
      <c r="A24" s="20"/>
      <c r="B24" s="21" t="s">
        <v>7</v>
      </c>
      <c r="C24" s="16">
        <f>'EU-15'!O88+'EU-13'!O88</f>
        <v>7533.3</v>
      </c>
      <c r="D24" s="17">
        <f>'EU-15'!P88+'EU-13'!P88</f>
        <v>6920.7</v>
      </c>
      <c r="E24" s="112">
        <f t="shared" si="4"/>
        <v>-8.13189438891323E-2</v>
      </c>
      <c r="F24" s="22">
        <f>D24-C24</f>
        <v>-612.60000000000036</v>
      </c>
      <c r="H24" s="20"/>
      <c r="I24" s="15" t="s">
        <v>7</v>
      </c>
      <c r="J24" s="18">
        <f>C24/1000</f>
        <v>7.5333000000000006</v>
      </c>
      <c r="K24" s="19">
        <f>D24/1000</f>
        <v>6.9207000000000001</v>
      </c>
    </row>
    <row r="25" spans="1:11" x14ac:dyDescent="0.25">
      <c r="A25" s="9" t="s">
        <v>22</v>
      </c>
      <c r="B25" s="10" t="s">
        <v>4</v>
      </c>
      <c r="C25" s="11">
        <f>'EU-15'!O89+'EU-13'!O89</f>
        <v>2713.7799999999997</v>
      </c>
      <c r="D25" s="12">
        <f>'EU-15'!P89+'EU-13'!P89</f>
        <v>2771.9000000000005</v>
      </c>
      <c r="E25" s="110">
        <f>(D25-C25)/C25</f>
        <v>2.1416621833752481E-2</v>
      </c>
      <c r="F25" s="12">
        <f>D25-C25</f>
        <v>58.1200000000008</v>
      </c>
      <c r="H25" s="14" t="s">
        <v>22</v>
      </c>
      <c r="I25" s="45" t="s">
        <v>4</v>
      </c>
      <c r="J25" s="13">
        <f>C25/1000</f>
        <v>2.7137799999999999</v>
      </c>
      <c r="K25" s="4">
        <f>D25/1000</f>
        <v>2.7719000000000005</v>
      </c>
    </row>
    <row r="26" spans="1:11" x14ac:dyDescent="0.25">
      <c r="A26" s="14" t="s">
        <v>23</v>
      </c>
      <c r="B26" s="15" t="s">
        <v>6</v>
      </c>
      <c r="C26" s="93">
        <f>(C27/C25)*10</f>
        <v>30.624074169608448</v>
      </c>
      <c r="D26" s="93">
        <f>(D27/D25)*10</f>
        <v>28.507990908762938</v>
      </c>
      <c r="E26" s="111">
        <f t="shared" ref="E26:E27" si="5">(D26-C26)/C26</f>
        <v>-6.9098685208434041E-2</v>
      </c>
      <c r="F26" s="17"/>
      <c r="H26" s="14" t="s">
        <v>23</v>
      </c>
      <c r="I26" s="46" t="s">
        <v>6</v>
      </c>
      <c r="J26" s="18">
        <f>J27/J25</f>
        <v>3.0624074169608448</v>
      </c>
      <c r="K26" s="19">
        <f>K27/K25</f>
        <v>2.8507990908762944</v>
      </c>
    </row>
    <row r="27" spans="1:11" x14ac:dyDescent="0.25">
      <c r="A27" s="20"/>
      <c r="B27" s="21" t="s">
        <v>7</v>
      </c>
      <c r="C27" s="16">
        <f>'EU-15'!O91+'EU-13'!O91</f>
        <v>8310.7000000000007</v>
      </c>
      <c r="D27" s="17">
        <f>'EU-15'!P91+'EU-13'!P91</f>
        <v>7902.130000000001</v>
      </c>
      <c r="E27" s="112">
        <f t="shared" si="5"/>
        <v>-4.916192378500002E-2</v>
      </c>
      <c r="F27" s="22">
        <f>D27-C27</f>
        <v>-408.56999999999971</v>
      </c>
      <c r="H27" s="14"/>
      <c r="I27" s="46" t="s">
        <v>7</v>
      </c>
      <c r="J27" s="23">
        <f>C27/1000</f>
        <v>8.3107000000000006</v>
      </c>
      <c r="K27" s="24">
        <f>D27/1000</f>
        <v>7.9021300000000014</v>
      </c>
    </row>
    <row r="28" spans="1:11" x14ac:dyDescent="0.25">
      <c r="A28" s="9" t="s">
        <v>24</v>
      </c>
      <c r="B28" s="10" t="s">
        <v>4</v>
      </c>
      <c r="C28" s="11">
        <f>'EU-15'!O92+'EU-13'!O92</f>
        <v>2697.9</v>
      </c>
      <c r="D28" s="12">
        <f>'EU-15'!P92+'EU-13'!P92</f>
        <v>2670.7759999999998</v>
      </c>
      <c r="E28" s="110">
        <f>(D28-C28)/C28</f>
        <v>-1.0053745505763835E-2</v>
      </c>
      <c r="F28" s="12">
        <f>D28-C28</f>
        <v>-27.124000000000251</v>
      </c>
      <c r="H28" s="9" t="s">
        <v>24</v>
      </c>
      <c r="I28" s="45" t="s">
        <v>4</v>
      </c>
      <c r="J28" s="18">
        <f>C28/1000</f>
        <v>2.6979000000000002</v>
      </c>
      <c r="K28" s="19">
        <f>D28/1000</f>
        <v>2.670776</v>
      </c>
    </row>
    <row r="29" spans="1:11" x14ac:dyDescent="0.25">
      <c r="A29" s="14" t="s">
        <v>24</v>
      </c>
      <c r="B29" s="15" t="s">
        <v>6</v>
      </c>
      <c r="C29" s="93">
        <f>(C30/C28)*10</f>
        <v>42.158345379739799</v>
      </c>
      <c r="D29" s="93">
        <f>(D30/D28)*10</f>
        <v>40.59381992349789</v>
      </c>
      <c r="E29" s="111">
        <f t="shared" ref="E29:E30" si="6">(D29-C29)/C29</f>
        <v>-3.7110694031027597E-2</v>
      </c>
      <c r="F29" s="17"/>
      <c r="H29" s="14" t="s">
        <v>24</v>
      </c>
      <c r="I29" s="46" t="s">
        <v>6</v>
      </c>
      <c r="J29" s="18">
        <f>J30/J28</f>
        <v>4.2158345379739801</v>
      </c>
      <c r="K29" s="19">
        <f>K30/K28</f>
        <v>4.0593819923497891</v>
      </c>
    </row>
    <row r="30" spans="1:11" x14ac:dyDescent="0.25">
      <c r="A30" s="20"/>
      <c r="B30" s="21" t="s">
        <v>7</v>
      </c>
      <c r="C30" s="16">
        <f>'EU-15'!O94+'EU-13'!O94</f>
        <v>11373.900000000001</v>
      </c>
      <c r="D30" s="17">
        <f>'EU-15'!P94+'EU-13'!P94</f>
        <v>10841.7</v>
      </c>
      <c r="E30" s="112">
        <f t="shared" si="6"/>
        <v>-4.6791338063461141E-2</v>
      </c>
      <c r="F30" s="22">
        <f>D30-C30</f>
        <v>-532.20000000000073</v>
      </c>
      <c r="H30" s="14"/>
      <c r="I30" s="46" t="s">
        <v>7</v>
      </c>
      <c r="J30" s="23">
        <f>C30/1000</f>
        <v>11.373900000000001</v>
      </c>
      <c r="K30" s="19">
        <f>D30/1000</f>
        <v>10.841700000000001</v>
      </c>
    </row>
    <row r="31" spans="1:11" x14ac:dyDescent="0.25">
      <c r="A31" s="9" t="s">
        <v>25</v>
      </c>
      <c r="B31" s="10" t="s">
        <v>4</v>
      </c>
      <c r="C31" s="11">
        <f>'EU-15'!O95+'EU-13'!O95</f>
        <v>159</v>
      </c>
      <c r="D31" s="12">
        <f>'EU-15'!P95+'EU-13'!P95</f>
        <v>145.1</v>
      </c>
      <c r="E31" s="110">
        <f>(D31-C31)/C31</f>
        <v>-8.7421383647798778E-2</v>
      </c>
      <c r="F31" s="12">
        <f>D31-C31</f>
        <v>-13.900000000000006</v>
      </c>
      <c r="H31" s="9" t="s">
        <v>25</v>
      </c>
      <c r="I31" s="10" t="s">
        <v>4</v>
      </c>
      <c r="J31" s="18">
        <f>C31/1000</f>
        <v>0.159</v>
      </c>
      <c r="K31" s="4">
        <f>D31/1000</f>
        <v>0.14510000000000001</v>
      </c>
    </row>
    <row r="32" spans="1:11" x14ac:dyDescent="0.25">
      <c r="A32" s="14" t="s">
        <v>26</v>
      </c>
      <c r="B32" s="15" t="s">
        <v>6</v>
      </c>
      <c r="C32" s="93">
        <f>(C33/C31)*10</f>
        <v>54.295597484276726</v>
      </c>
      <c r="D32" s="93">
        <f>(D33/D31)*10</f>
        <v>54.500344589937974</v>
      </c>
      <c r="E32" s="111">
        <f t="shared" ref="E32:E33" si="7">(D32-C32)/C32</f>
        <v>3.7709706706983009E-3</v>
      </c>
      <c r="F32" s="17"/>
      <c r="H32" s="14" t="s">
        <v>26</v>
      </c>
      <c r="I32" s="15" t="s">
        <v>6</v>
      </c>
      <c r="J32" s="18">
        <f>J33/J31</f>
        <v>5.429559748427673</v>
      </c>
      <c r="K32" s="19">
        <f>K33/K31</f>
        <v>5.4500344589937963</v>
      </c>
    </row>
    <row r="33" spans="1:11" x14ac:dyDescent="0.25">
      <c r="A33" s="20"/>
      <c r="B33" s="21" t="s">
        <v>7</v>
      </c>
      <c r="C33" s="16">
        <f>'EU-15'!O97+'EU-13'!O97</f>
        <v>863.3</v>
      </c>
      <c r="D33" s="17">
        <f>'EU-15'!P97+'EU-13'!P97</f>
        <v>790.8</v>
      </c>
      <c r="E33" s="112">
        <f t="shared" si="7"/>
        <v>-8.3980076450828223E-2</v>
      </c>
      <c r="F33" s="22">
        <f>D33-C33</f>
        <v>-72.5</v>
      </c>
      <c r="H33" s="20"/>
      <c r="I33" s="15" t="s">
        <v>7</v>
      </c>
      <c r="J33" s="23">
        <f>C33/1000</f>
        <v>0.86329999999999996</v>
      </c>
      <c r="K33" s="24">
        <f>D33/1000</f>
        <v>0.79079999999999995</v>
      </c>
    </row>
    <row r="34" spans="1:11" x14ac:dyDescent="0.25">
      <c r="A34" s="9" t="s">
        <v>41</v>
      </c>
      <c r="B34" s="10" t="s">
        <v>4</v>
      </c>
      <c r="C34" s="11">
        <f>'EU-15'!O98+'EU-13'!O98</f>
        <v>45</v>
      </c>
      <c r="D34" s="12">
        <f>'EU-15'!P98+'EU-13'!P98</f>
        <v>45</v>
      </c>
      <c r="E34" s="110">
        <f>(D34-C34)/C34</f>
        <v>0</v>
      </c>
      <c r="F34" s="12">
        <f>D34-C34</f>
        <v>0</v>
      </c>
      <c r="H34" s="9" t="s">
        <v>41</v>
      </c>
      <c r="I34" s="10" t="s">
        <v>4</v>
      </c>
      <c r="J34" s="18">
        <f>C34/1000</f>
        <v>4.4999999999999998E-2</v>
      </c>
      <c r="K34" s="4">
        <f>D34/1000</f>
        <v>4.4999999999999998E-2</v>
      </c>
    </row>
    <row r="35" spans="1:11" x14ac:dyDescent="0.25">
      <c r="A35" s="14" t="s">
        <v>42</v>
      </c>
      <c r="B35" s="15" t="s">
        <v>6</v>
      </c>
      <c r="C35" s="93">
        <f>(C36/C34)*10</f>
        <v>60</v>
      </c>
      <c r="D35" s="93">
        <f>(D36/D34)*10</f>
        <v>59.555555555555557</v>
      </c>
      <c r="E35" s="111">
        <f t="shared" ref="E35" si="8">(D35-C35)/C35</f>
        <v>-7.4074074074073808E-3</v>
      </c>
      <c r="F35" s="17"/>
      <c r="H35" s="14" t="s">
        <v>42</v>
      </c>
      <c r="I35" s="15" t="s">
        <v>6</v>
      </c>
      <c r="J35" s="18">
        <f>J36/J34</f>
        <v>6.0000000000000009</v>
      </c>
      <c r="K35" s="19">
        <f>K36/K34</f>
        <v>5.9555555555555557</v>
      </c>
    </row>
    <row r="36" spans="1:11" x14ac:dyDescent="0.25">
      <c r="A36" s="20"/>
      <c r="B36" s="21" t="s">
        <v>7</v>
      </c>
      <c r="C36" s="16">
        <f>'EU-15'!O100+'EU-13'!O100</f>
        <v>270</v>
      </c>
      <c r="D36" s="17">
        <f>'EU-15'!P100+'EU-13'!P100</f>
        <v>268</v>
      </c>
      <c r="E36" s="112">
        <f>(D36-C36)/C36</f>
        <v>-7.4074074074074077E-3</v>
      </c>
      <c r="F36" s="22">
        <f>D36-C36</f>
        <v>-2</v>
      </c>
      <c r="H36" s="20"/>
      <c r="I36" s="15" t="s">
        <v>7</v>
      </c>
      <c r="J36" s="23">
        <f>C36/1000</f>
        <v>0.27</v>
      </c>
      <c r="K36" s="24">
        <f>D36/1000</f>
        <v>0.26800000000000002</v>
      </c>
    </row>
    <row r="37" spans="1:11" x14ac:dyDescent="0.25">
      <c r="A37" s="9" t="s">
        <v>27</v>
      </c>
      <c r="B37" s="10" t="s">
        <v>4</v>
      </c>
      <c r="C37" s="11">
        <f>'EU-15'!O101+'EU-13'!O101</f>
        <v>1434.9</v>
      </c>
      <c r="D37" s="12">
        <f>'EU-15'!P101+'EU-13'!P101</f>
        <v>1442.4</v>
      </c>
      <c r="E37" s="110">
        <f>(D37-C37)/C37</f>
        <v>5.2268450763119376E-3</v>
      </c>
      <c r="F37" s="12">
        <f>D37-C37</f>
        <v>7.5</v>
      </c>
      <c r="H37" s="14" t="s">
        <v>27</v>
      </c>
      <c r="I37" s="10" t="s">
        <v>4</v>
      </c>
      <c r="J37" s="18">
        <f>C37/1000</f>
        <v>1.4349000000000001</v>
      </c>
      <c r="K37" s="19">
        <f>D37/1000</f>
        <v>1.4424000000000001</v>
      </c>
    </row>
    <row r="38" spans="1:11" x14ac:dyDescent="0.25">
      <c r="A38" s="14" t="s">
        <v>28</v>
      </c>
      <c r="B38" s="15" t="s">
        <v>6</v>
      </c>
      <c r="C38" s="93">
        <f>(C39/C37)*10</f>
        <v>30.580528259809046</v>
      </c>
      <c r="D38" s="93">
        <f>(D39/D37)*10</f>
        <v>27.807127010537993</v>
      </c>
      <c r="E38" s="111">
        <f t="shared" ref="E38:E39" si="9">(D38-C38)/C38</f>
        <v>-9.0691737752484833E-2</v>
      </c>
      <c r="F38" s="17"/>
      <c r="H38" s="14" t="s">
        <v>28</v>
      </c>
      <c r="I38" s="15" t="s">
        <v>6</v>
      </c>
      <c r="J38" s="18">
        <f>J39/J37</f>
        <v>3.0580528259809046</v>
      </c>
      <c r="K38" s="19">
        <f>K39/K37</f>
        <v>2.7807127010537993</v>
      </c>
    </row>
    <row r="39" spans="1:11" x14ac:dyDescent="0.25">
      <c r="A39" s="20"/>
      <c r="B39" s="21" t="s">
        <v>7</v>
      </c>
      <c r="C39" s="16">
        <f>'EU-15'!O103+'EU-13'!O103</f>
        <v>4388</v>
      </c>
      <c r="D39" s="17">
        <f>'EU-15'!P103+'EU-13'!P103</f>
        <v>4010.9</v>
      </c>
      <c r="E39" s="112">
        <f t="shared" si="9"/>
        <v>-8.5938924339106632E-2</v>
      </c>
      <c r="F39" s="22">
        <f>D39-C39</f>
        <v>-377.09999999999991</v>
      </c>
      <c r="H39" s="20"/>
      <c r="I39" s="15" t="s">
        <v>7</v>
      </c>
      <c r="J39" s="23">
        <f>C39/1000</f>
        <v>4.3879999999999999</v>
      </c>
      <c r="K39" s="19">
        <f>D39/1000</f>
        <v>4.0109000000000004</v>
      </c>
    </row>
    <row r="40" spans="1:11" x14ac:dyDescent="0.25">
      <c r="A40" s="26" t="s">
        <v>32</v>
      </c>
      <c r="B40" s="27" t="s">
        <v>4</v>
      </c>
      <c r="C40" s="142">
        <f>C37+C31+C28+C25+C22+C19+C16+C34</f>
        <v>28078.579999999998</v>
      </c>
      <c r="D40" s="142">
        <f>D37+D31+D28+D25+D22+D19+D16+D34</f>
        <v>28374.348000000002</v>
      </c>
      <c r="E40" s="113">
        <f t="shared" si="0"/>
        <v>1.0533581114144793E-2</v>
      </c>
      <c r="F40" s="29">
        <f>D40-C40</f>
        <v>295.76800000000367</v>
      </c>
      <c r="H40" s="33" t="s">
        <v>32</v>
      </c>
      <c r="I40" s="30" t="s">
        <v>4</v>
      </c>
      <c r="J40" s="35">
        <f>J37+J31+J28+J25+J22+J19+J16</f>
        <v>28.033580000000001</v>
      </c>
      <c r="K40" s="32">
        <f>K37+K31+K28+K25+K22+K19+K16</f>
        <v>28.329348000000003</v>
      </c>
    </row>
    <row r="41" spans="1:11" x14ac:dyDescent="0.25">
      <c r="A41" s="245" t="s">
        <v>33</v>
      </c>
      <c r="B41" s="3" t="s">
        <v>6</v>
      </c>
      <c r="C41" s="143">
        <f>(C42/C40)*10</f>
        <v>49.311859787781302</v>
      </c>
      <c r="D41" s="143">
        <f>(D42/D40)*10</f>
        <v>47.047875778502465</v>
      </c>
      <c r="E41" s="114">
        <f t="shared" si="0"/>
        <v>-4.5911551886749474E-2</v>
      </c>
      <c r="F41" s="28"/>
      <c r="H41" s="245" t="s">
        <v>33</v>
      </c>
      <c r="I41" s="34" t="s">
        <v>6</v>
      </c>
      <c r="J41" s="35">
        <f>J42/J40</f>
        <v>4.9294702995478987</v>
      </c>
      <c r="K41" s="36">
        <f>K42/K40</f>
        <v>4.7028007845432942</v>
      </c>
    </row>
    <row r="42" spans="1:11" x14ac:dyDescent="0.25">
      <c r="A42" s="246"/>
      <c r="B42" s="38" t="s">
        <v>7</v>
      </c>
      <c r="C42" s="144">
        <f>C39+C33+C30+C27+C24+C21+C18+C36</f>
        <v>138460.70000000001</v>
      </c>
      <c r="D42" s="144">
        <f>D39+D33+D30+D27+D24+D21+D18+D36</f>
        <v>133495.28</v>
      </c>
      <c r="E42" s="115">
        <f t="shared" si="0"/>
        <v>-3.586158382847994E-2</v>
      </c>
      <c r="F42" s="39">
        <f>D42-C42</f>
        <v>-4965.4200000000128</v>
      </c>
      <c r="H42" s="246"/>
      <c r="I42" s="34" t="s">
        <v>7</v>
      </c>
      <c r="J42" s="35">
        <f>J39+J33+J30+J27+J24+J21+J18</f>
        <v>138.19069999999999</v>
      </c>
      <c r="K42" s="36">
        <f>K39+K33+K30+K27+K24+K21+K18</f>
        <v>133.22728000000001</v>
      </c>
    </row>
    <row r="43" spans="1:11" x14ac:dyDescent="0.25">
      <c r="A43" s="47" t="s">
        <v>40</v>
      </c>
      <c r="B43" s="48" t="s">
        <v>4</v>
      </c>
      <c r="C43" s="145">
        <f>C40+C13</f>
        <v>54186.880999999994</v>
      </c>
      <c r="D43" s="145">
        <f>D40+D13</f>
        <v>54081.752999999997</v>
      </c>
      <c r="E43" s="139">
        <f t="shared" si="0"/>
        <v>-1.9401005937211442E-3</v>
      </c>
      <c r="F43" s="49">
        <f>D43-C43</f>
        <v>-105.12799999999697</v>
      </c>
      <c r="H43" s="47" t="s">
        <v>40</v>
      </c>
      <c r="I43" s="50" t="s">
        <v>4</v>
      </c>
      <c r="J43" s="51">
        <f>J40+J13</f>
        <v>54.141880999999998</v>
      </c>
      <c r="K43" s="52">
        <f>K40+K13</f>
        <v>54.036753000000004</v>
      </c>
    </row>
    <row r="44" spans="1:11" x14ac:dyDescent="0.25">
      <c r="A44" s="53"/>
      <c r="B44" s="54" t="s">
        <v>6</v>
      </c>
      <c r="C44" s="146">
        <f>(C45/C43)*10</f>
        <v>53.710232925198262</v>
      </c>
      <c r="D44" s="146">
        <f>(D45/D43)*10</f>
        <v>50.633118345849482</v>
      </c>
      <c r="E44" s="140">
        <f t="shared" si="0"/>
        <v>-5.7291030251800414E-2</v>
      </c>
      <c r="F44" s="55"/>
      <c r="H44" s="53"/>
      <c r="I44" s="56" t="s">
        <v>6</v>
      </c>
      <c r="J44" s="57">
        <f>J45/J43</f>
        <v>5.3705005188127828</v>
      </c>
      <c r="K44" s="58">
        <f>K45/K43</f>
        <v>5.0625688038657692</v>
      </c>
    </row>
    <row r="45" spans="1:11" x14ac:dyDescent="0.25">
      <c r="A45" s="59"/>
      <c r="B45" s="60" t="s">
        <v>7</v>
      </c>
      <c r="C45" s="147">
        <f>C42+C15</f>
        <v>291039</v>
      </c>
      <c r="D45" s="147">
        <f>D42+D15</f>
        <v>273832.78000000003</v>
      </c>
      <c r="E45" s="141">
        <f t="shared" si="0"/>
        <v>-5.9119980483715147E-2</v>
      </c>
      <c r="F45" s="61">
        <f>D45-C45</f>
        <v>-17206.219999999972</v>
      </c>
      <c r="H45" s="59"/>
      <c r="I45" s="62" t="s">
        <v>7</v>
      </c>
      <c r="J45" s="63">
        <f>J42+J15</f>
        <v>290.76899999999995</v>
      </c>
      <c r="K45" s="64">
        <f>K42+K15</f>
        <v>273.56478000000004</v>
      </c>
    </row>
    <row r="46" spans="1:11" x14ac:dyDescent="0.25">
      <c r="A46" s="65"/>
      <c r="B46" s="66"/>
    </row>
  </sheetData>
  <mergeCells count="13">
    <mergeCell ref="J4:K4"/>
    <mergeCell ref="J5:K5"/>
    <mergeCell ref="H41:H42"/>
    <mergeCell ref="A41:A42"/>
    <mergeCell ref="A1:F3"/>
    <mergeCell ref="A4:B4"/>
    <mergeCell ref="C4:F4"/>
    <mergeCell ref="A5:B5"/>
    <mergeCell ref="C5:F5"/>
    <mergeCell ref="A6:B6"/>
    <mergeCell ref="H4:I4"/>
    <mergeCell ref="H5:I5"/>
    <mergeCell ref="H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  <headerFooter>
    <oddHeader>&amp;LCER(18)2419:6 - DDJ/jk&amp;R  &amp;G</oddHeader>
    <oddFooter>&amp;LLast update: &amp;D&amp;CHarvest 2017 = 01/07/17-30/06/18
Harvest 2018 = 01/07/18-30/06/19&amp;R&amp;P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80" zoomScaleNormal="80" workbookViewId="0">
      <selection activeCell="C8" sqref="C8"/>
    </sheetView>
  </sheetViews>
  <sheetFormatPr defaultColWidth="9.140625" defaultRowHeight="15" x14ac:dyDescent="0.25"/>
  <cols>
    <col min="1" max="1" width="14.7109375" customWidth="1"/>
    <col min="2" max="6" width="12.7109375" customWidth="1"/>
  </cols>
  <sheetData>
    <row r="1" spans="1:9" x14ac:dyDescent="0.25">
      <c r="A1" s="260" t="s">
        <v>45</v>
      </c>
      <c r="B1" s="261"/>
      <c r="C1" s="261"/>
      <c r="D1" s="261"/>
      <c r="E1" s="261"/>
      <c r="F1" s="261"/>
    </row>
    <row r="2" spans="1:9" x14ac:dyDescent="0.25">
      <c r="A2" s="261"/>
      <c r="B2" s="261"/>
      <c r="C2" s="261"/>
      <c r="D2" s="261"/>
      <c r="E2" s="261"/>
      <c r="F2" s="261"/>
    </row>
    <row r="3" spans="1:9" x14ac:dyDescent="0.25">
      <c r="A3" s="261"/>
      <c r="B3" s="261"/>
      <c r="C3" s="261"/>
      <c r="D3" s="261"/>
      <c r="E3" s="261"/>
      <c r="F3" s="261"/>
    </row>
    <row r="4" spans="1:9" x14ac:dyDescent="0.25">
      <c r="A4" s="249" t="s">
        <v>88</v>
      </c>
      <c r="B4" s="250"/>
      <c r="C4" s="251" t="s">
        <v>34</v>
      </c>
      <c r="D4" s="241"/>
      <c r="E4" s="241"/>
      <c r="F4" s="242"/>
    </row>
    <row r="5" spans="1:9" x14ac:dyDescent="0.25">
      <c r="A5" s="252" t="s">
        <v>85</v>
      </c>
      <c r="B5" s="253"/>
      <c r="C5" s="254" t="s">
        <v>35</v>
      </c>
      <c r="D5" s="243"/>
      <c r="E5" s="243"/>
      <c r="F5" s="244"/>
    </row>
    <row r="6" spans="1:9" x14ac:dyDescent="0.25">
      <c r="A6" s="255" t="s">
        <v>90</v>
      </c>
      <c r="B6" s="256"/>
      <c r="C6" s="5" t="s">
        <v>43</v>
      </c>
      <c r="D6" s="6" t="s">
        <v>44</v>
      </c>
      <c r="E6" s="7" t="s">
        <v>92</v>
      </c>
      <c r="F6" s="8">
        <v>1000</v>
      </c>
    </row>
    <row r="7" spans="1:9" x14ac:dyDescent="0.25">
      <c r="A7" s="9" t="s">
        <v>3</v>
      </c>
      <c r="B7" s="10" t="s">
        <v>4</v>
      </c>
      <c r="C7" s="11">
        <f>'EU-15'!O59</f>
        <v>14202.136999999999</v>
      </c>
      <c r="D7" s="12">
        <f>'EU-15'!P59</f>
        <v>13812.9</v>
      </c>
      <c r="E7" s="110">
        <f t="shared" ref="E7:E45" si="0">(D7-C7)/C7</f>
        <v>-2.7406931787800612E-2</v>
      </c>
      <c r="F7" s="12">
        <f>D7-C7</f>
        <v>-389.23699999999917</v>
      </c>
    </row>
    <row r="8" spans="1:9" x14ac:dyDescent="0.25">
      <c r="A8" s="14" t="s">
        <v>5</v>
      </c>
      <c r="B8" s="15" t="s">
        <v>6</v>
      </c>
      <c r="C8" s="93">
        <f>(C9/C7)*10</f>
        <v>67.91977855163627</v>
      </c>
      <c r="D8" s="93">
        <f>(D9/D7)*10</f>
        <v>67.85258707440147</v>
      </c>
      <c r="E8" s="111">
        <f t="shared" si="0"/>
        <v>-9.892770363454258E-4</v>
      </c>
      <c r="F8" s="17"/>
    </row>
    <row r="9" spans="1:9" x14ac:dyDescent="0.25">
      <c r="A9" s="20"/>
      <c r="B9" s="21" t="s">
        <v>7</v>
      </c>
      <c r="C9" s="16">
        <f>'EU-15'!O61</f>
        <v>96460.599999999977</v>
      </c>
      <c r="D9" s="17">
        <f>'EU-15'!P61</f>
        <v>93724.1</v>
      </c>
      <c r="E9" s="112">
        <f t="shared" si="0"/>
        <v>-2.8369095775891622E-2</v>
      </c>
      <c r="F9" s="22">
        <f>D9-C9</f>
        <v>-2736.4999999999709</v>
      </c>
    </row>
    <row r="10" spans="1:9" x14ac:dyDescent="0.25">
      <c r="A10" s="9" t="s">
        <v>8</v>
      </c>
      <c r="B10" s="10" t="s">
        <v>4</v>
      </c>
      <c r="C10" s="11">
        <f>'EU-15'!O62</f>
        <v>2478.6639999999998</v>
      </c>
      <c r="D10" s="12">
        <f>'EU-15'!P62</f>
        <v>2618.3049999999998</v>
      </c>
      <c r="E10" s="110">
        <f t="shared" si="0"/>
        <v>5.6337204235830309E-2</v>
      </c>
      <c r="F10" s="12">
        <f>D10-C10</f>
        <v>139.64100000000008</v>
      </c>
    </row>
    <row r="11" spans="1:9" x14ac:dyDescent="0.25">
      <c r="A11" s="14" t="s">
        <v>9</v>
      </c>
      <c r="B11" s="15" t="s">
        <v>6</v>
      </c>
      <c r="C11" s="93">
        <f>(C12/C10)*10</f>
        <v>36.468436222093835</v>
      </c>
      <c r="D11" s="93">
        <f>(D12/D10)*10</f>
        <v>33.546511960982393</v>
      </c>
      <c r="E11" s="111">
        <f t="shared" si="0"/>
        <v>-8.0122005871511429E-2</v>
      </c>
      <c r="F11" s="17"/>
      <c r="I11" s="2"/>
    </row>
    <row r="12" spans="1:9" x14ac:dyDescent="0.25">
      <c r="A12" s="20"/>
      <c r="B12" s="21" t="s">
        <v>7</v>
      </c>
      <c r="C12" s="25">
        <f>'EU-15'!O64</f>
        <v>9039.2999999999993</v>
      </c>
      <c r="D12" s="22">
        <f>'EU-15'!P64</f>
        <v>8783.5</v>
      </c>
      <c r="E12" s="112">
        <f t="shared" si="0"/>
        <v>-2.8298651444248923E-2</v>
      </c>
      <c r="F12" s="22">
        <f>D12-C12</f>
        <v>-255.79999999999927</v>
      </c>
    </row>
    <row r="13" spans="1:9" x14ac:dyDescent="0.25">
      <c r="A13" s="26" t="s">
        <v>30</v>
      </c>
      <c r="B13" s="27" t="s">
        <v>4</v>
      </c>
      <c r="C13" s="142">
        <f>C10+C7</f>
        <v>16680.800999999999</v>
      </c>
      <c r="D13" s="142">
        <f>D10+D7</f>
        <v>16431.204999999998</v>
      </c>
      <c r="E13" s="113">
        <f t="shared" si="0"/>
        <v>-1.4963070418500968E-2</v>
      </c>
      <c r="F13" s="29">
        <f>D13-C13</f>
        <v>-249.59600000000137</v>
      </c>
    </row>
    <row r="14" spans="1:9" x14ac:dyDescent="0.25">
      <c r="A14" s="33" t="s">
        <v>31</v>
      </c>
      <c r="B14" s="3" t="s">
        <v>6</v>
      </c>
      <c r="C14" s="143">
        <f>(C15/C13)*10</f>
        <v>63.246303339989474</v>
      </c>
      <c r="D14" s="143">
        <f>(D15/D13)*10</f>
        <v>62.385929699008699</v>
      </c>
      <c r="E14" s="114">
        <f t="shared" si="0"/>
        <v>-1.3603540373825718E-2</v>
      </c>
      <c r="F14" s="28"/>
    </row>
    <row r="15" spans="1:9" x14ac:dyDescent="0.25">
      <c r="A15" s="37"/>
      <c r="B15" s="38" t="s">
        <v>7</v>
      </c>
      <c r="C15" s="144">
        <f>C12+C9</f>
        <v>105499.89999999998</v>
      </c>
      <c r="D15" s="144">
        <f>D12+D9</f>
        <v>102507.6</v>
      </c>
      <c r="E15" s="115">
        <f t="shared" si="0"/>
        <v>-2.8363060059772325E-2</v>
      </c>
      <c r="F15" s="39">
        <f>D15-C15</f>
        <v>-2992.2999999999738</v>
      </c>
    </row>
    <row r="16" spans="1:9" x14ac:dyDescent="0.25">
      <c r="A16" s="9" t="s">
        <v>10</v>
      </c>
      <c r="B16" s="10" t="s">
        <v>4</v>
      </c>
      <c r="C16" s="11">
        <f>'EU-15'!O65</f>
        <v>9486</v>
      </c>
      <c r="D16" s="12">
        <f>'EU-15'!P65</f>
        <v>9756.4120000000003</v>
      </c>
      <c r="E16" s="106">
        <f t="shared" si="0"/>
        <v>2.8506430529200957E-2</v>
      </c>
      <c r="F16" s="12">
        <f>D16-C16</f>
        <v>270.41200000000026</v>
      </c>
    </row>
    <row r="17" spans="1:6" x14ac:dyDescent="0.25">
      <c r="A17" s="14" t="s">
        <v>11</v>
      </c>
      <c r="B17" s="15" t="s">
        <v>6</v>
      </c>
      <c r="C17" s="93">
        <f>(C18/C16)*10</f>
        <v>50.956145899219905</v>
      </c>
      <c r="D17" s="93">
        <f>(D18/D16)*10</f>
        <v>51.318353509466391</v>
      </c>
      <c r="E17" s="106">
        <f t="shared" si="0"/>
        <v>7.1082222537562642E-3</v>
      </c>
      <c r="F17" s="17"/>
    </row>
    <row r="18" spans="1:6" x14ac:dyDescent="0.25">
      <c r="A18" s="43"/>
      <c r="B18" s="21" t="s">
        <v>7</v>
      </c>
      <c r="C18" s="16">
        <f>'EU-15'!O67</f>
        <v>48337</v>
      </c>
      <c r="D18" s="17">
        <f>'EU-15'!P67</f>
        <v>50068.3</v>
      </c>
      <c r="E18" s="106">
        <f t="shared" si="0"/>
        <v>3.5817282826820097E-2</v>
      </c>
      <c r="F18" s="22">
        <f>D18-C18</f>
        <v>1731.3000000000029</v>
      </c>
    </row>
    <row r="19" spans="1:6" x14ac:dyDescent="0.25">
      <c r="A19" s="9" t="s">
        <v>18</v>
      </c>
      <c r="B19" s="10" t="s">
        <v>4</v>
      </c>
      <c r="C19" s="12">
        <f>'EU-15'!O80</f>
        <v>1823.7</v>
      </c>
      <c r="D19" s="12">
        <f>'EU-15'!P80</f>
        <v>1707.6000000000001</v>
      </c>
      <c r="E19" s="110">
        <f t="shared" si="0"/>
        <v>-6.3661786478039106E-2</v>
      </c>
      <c r="F19" s="12">
        <f>D19-C19</f>
        <v>-116.09999999999991</v>
      </c>
    </row>
    <row r="20" spans="1:6" x14ac:dyDescent="0.25">
      <c r="A20" s="14" t="s">
        <v>19</v>
      </c>
      <c r="B20" s="15" t="s">
        <v>6</v>
      </c>
      <c r="C20" s="93">
        <f>(C21/C19)*10</f>
        <v>79.659483467675599</v>
      </c>
      <c r="D20" s="93">
        <f>(D21/D19)*10</f>
        <v>80.916198172874203</v>
      </c>
      <c r="E20" s="111">
        <f t="shared" si="0"/>
        <v>1.5776084032839061E-2</v>
      </c>
      <c r="F20" s="17"/>
    </row>
    <row r="21" spans="1:6" x14ac:dyDescent="0.25">
      <c r="A21" s="20"/>
      <c r="B21" s="21" t="s">
        <v>7</v>
      </c>
      <c r="C21" s="22">
        <f>'EU-15'!O82</f>
        <v>14527.5</v>
      </c>
      <c r="D21" s="22">
        <f>'EU-15'!P82</f>
        <v>13817.25</v>
      </c>
      <c r="E21" s="112">
        <f t="shared" si="0"/>
        <v>-4.8890036138358288E-2</v>
      </c>
      <c r="F21" s="22">
        <f>D21-C21</f>
        <v>-710.25</v>
      </c>
    </row>
    <row r="22" spans="1:6" x14ac:dyDescent="0.25">
      <c r="A22" s="9" t="s">
        <v>20</v>
      </c>
      <c r="B22" s="10" t="s">
        <v>4</v>
      </c>
      <c r="C22" s="17">
        <f>'EU-15'!O86</f>
        <v>913.09999999999991</v>
      </c>
      <c r="D22" s="17">
        <f>'EU-15'!P86</f>
        <v>901.46</v>
      </c>
      <c r="E22" s="106">
        <f t="shared" si="0"/>
        <v>-1.2747782280144424E-2</v>
      </c>
      <c r="F22" s="12">
        <f>D22-C22</f>
        <v>-11.639999999999873</v>
      </c>
    </row>
    <row r="23" spans="1:6" x14ac:dyDescent="0.25">
      <c r="A23" s="14" t="s">
        <v>21</v>
      </c>
      <c r="B23" s="15" t="s">
        <v>6</v>
      </c>
      <c r="C23" s="93">
        <f>(C24/C22)*10</f>
        <v>45.773737816230437</v>
      </c>
      <c r="D23" s="93">
        <f>(D24/D22)*10</f>
        <v>45.481774011048742</v>
      </c>
      <c r="E23" s="106">
        <f t="shared" si="0"/>
        <v>-6.3784130182650322E-3</v>
      </c>
      <c r="F23" s="17"/>
    </row>
    <row r="24" spans="1:6" x14ac:dyDescent="0.25">
      <c r="A24" s="20"/>
      <c r="B24" s="21" t="s">
        <v>7</v>
      </c>
      <c r="C24" s="22">
        <f>'EU-15'!O88</f>
        <v>4179.6000000000004</v>
      </c>
      <c r="D24" s="22">
        <f>'EU-15'!P88</f>
        <v>4100</v>
      </c>
      <c r="E24" s="106">
        <f t="shared" si="0"/>
        <v>-1.90448846779597E-2</v>
      </c>
      <c r="F24" s="22">
        <f>D24-C24</f>
        <v>-79.600000000000364</v>
      </c>
    </row>
    <row r="25" spans="1:6" x14ac:dyDescent="0.25">
      <c r="A25" s="9" t="s">
        <v>22</v>
      </c>
      <c r="B25" s="10" t="s">
        <v>4</v>
      </c>
      <c r="C25" s="16">
        <f>'EU-15'!O89</f>
        <v>1745.8799999999999</v>
      </c>
      <c r="D25" s="17">
        <f>'EU-15'!P89</f>
        <v>1796.9000000000003</v>
      </c>
      <c r="E25" s="110">
        <f t="shared" si="0"/>
        <v>2.9223085206314545E-2</v>
      </c>
      <c r="F25" s="12">
        <f>D25-C25</f>
        <v>51.020000000000437</v>
      </c>
    </row>
    <row r="26" spans="1:6" x14ac:dyDescent="0.25">
      <c r="A26" s="14" t="s">
        <v>23</v>
      </c>
      <c r="B26" s="15" t="s">
        <v>6</v>
      </c>
      <c r="C26" s="93">
        <f>(C27/C25)*10</f>
        <v>32.456984443375262</v>
      </c>
      <c r="D26" s="93">
        <f>(D27/D25)*10</f>
        <v>30.718626523457061</v>
      </c>
      <c r="E26" s="111">
        <f t="shared" si="0"/>
        <v>-5.3558824078403074E-2</v>
      </c>
      <c r="F26" s="17"/>
    </row>
    <row r="27" spans="1:6" x14ac:dyDescent="0.25">
      <c r="A27" s="20"/>
      <c r="B27" s="21" t="s">
        <v>7</v>
      </c>
      <c r="C27" s="25">
        <f>'EU-15'!O91</f>
        <v>5666.6</v>
      </c>
      <c r="D27" s="22">
        <f>'EU-15'!P91</f>
        <v>5519.8300000000008</v>
      </c>
      <c r="E27" s="112">
        <f t="shared" si="0"/>
        <v>-2.59008929516817E-2</v>
      </c>
      <c r="F27" s="22">
        <f>D27-C27</f>
        <v>-146.76999999999953</v>
      </c>
    </row>
    <row r="28" spans="1:6" x14ac:dyDescent="0.25">
      <c r="A28" s="9" t="s">
        <v>24</v>
      </c>
      <c r="B28" s="10" t="s">
        <v>4</v>
      </c>
      <c r="C28" s="17">
        <f>'EU-15'!O92</f>
        <v>1042.2</v>
      </c>
      <c r="D28" s="17">
        <f>'EU-15'!P92</f>
        <v>1018.476</v>
      </c>
      <c r="E28" s="106">
        <f t="shared" si="0"/>
        <v>-2.2763385146804878E-2</v>
      </c>
      <c r="F28" s="12">
        <f>D28-C28</f>
        <v>-23.724000000000046</v>
      </c>
    </row>
    <row r="29" spans="1:6" x14ac:dyDescent="0.25">
      <c r="A29" s="14" t="s">
        <v>24</v>
      </c>
      <c r="B29" s="15" t="s">
        <v>6</v>
      </c>
      <c r="C29" s="93">
        <f>(C30/C28)*10</f>
        <v>46.689694876223371</v>
      </c>
      <c r="D29" s="93">
        <f>(D30/D28)*10</f>
        <v>50.037507020293063</v>
      </c>
      <c r="E29" s="106">
        <f t="shared" si="0"/>
        <v>7.1703448757694896E-2</v>
      </c>
      <c r="F29" s="17"/>
    </row>
    <row r="30" spans="1:6" x14ac:dyDescent="0.25">
      <c r="A30" s="20"/>
      <c r="B30" s="21" t="s">
        <v>7</v>
      </c>
      <c r="C30" s="22">
        <f>'EU-15'!O94</f>
        <v>4866</v>
      </c>
      <c r="D30" s="22">
        <f>'EU-15'!P94</f>
        <v>5096.2</v>
      </c>
      <c r="E30" s="106">
        <f t="shared" si="0"/>
        <v>4.7307850390464409E-2</v>
      </c>
      <c r="F30" s="22">
        <f>D30-C30</f>
        <v>230.19999999999982</v>
      </c>
    </row>
    <row r="31" spans="1:6" x14ac:dyDescent="0.25">
      <c r="A31" s="9" t="s">
        <v>25</v>
      </c>
      <c r="B31" s="10" t="s">
        <v>4</v>
      </c>
      <c r="C31" s="16">
        <f>'EU-15'!O95</f>
        <v>123.00000000000001</v>
      </c>
      <c r="D31" s="17">
        <f>'EU-15'!P95</f>
        <v>121.1</v>
      </c>
      <c r="E31" s="110">
        <f t="shared" si="0"/>
        <v>-1.5447154471544875E-2</v>
      </c>
      <c r="F31" s="12">
        <f>D31-C31</f>
        <v>-1.9000000000000199</v>
      </c>
    </row>
    <row r="32" spans="1:6" x14ac:dyDescent="0.25">
      <c r="A32" s="14" t="s">
        <v>26</v>
      </c>
      <c r="B32" s="15" t="s">
        <v>6</v>
      </c>
      <c r="C32" s="93">
        <f>(C33/C31)*10</f>
        <v>59.373983739837392</v>
      </c>
      <c r="D32" s="93">
        <f>(D33/D31)*10</f>
        <v>59.521056977704376</v>
      </c>
      <c r="E32" s="111">
        <f t="shared" si="0"/>
        <v>2.477065350902231E-3</v>
      </c>
      <c r="F32" s="17"/>
    </row>
    <row r="33" spans="1:6" x14ac:dyDescent="0.25">
      <c r="A33" s="20"/>
      <c r="B33" s="21" t="s">
        <v>7</v>
      </c>
      <c r="C33" s="25">
        <f>'EU-15'!O97</f>
        <v>730.3</v>
      </c>
      <c r="D33" s="22">
        <f>'EU-15'!P97</f>
        <v>720.8</v>
      </c>
      <c r="E33" s="112">
        <f t="shared" si="0"/>
        <v>-1.3008352731754075E-2</v>
      </c>
      <c r="F33" s="22">
        <f>D33-C33</f>
        <v>-9.5</v>
      </c>
    </row>
    <row r="34" spans="1:6" x14ac:dyDescent="0.25">
      <c r="A34" s="9" t="s">
        <v>41</v>
      </c>
      <c r="B34" s="10" t="s">
        <v>4</v>
      </c>
      <c r="C34" s="16">
        <f>'EU-15'!O98</f>
        <v>45</v>
      </c>
      <c r="D34" s="17">
        <f>'EU-15'!P98</f>
        <v>45</v>
      </c>
      <c r="E34" s="110">
        <f t="shared" ref="E34:E36" si="1">(D34-C34)/C34</f>
        <v>0</v>
      </c>
      <c r="F34" s="12">
        <f>D34-C34</f>
        <v>0</v>
      </c>
    </row>
    <row r="35" spans="1:6" x14ac:dyDescent="0.25">
      <c r="A35" s="14" t="s">
        <v>42</v>
      </c>
      <c r="B35" s="15" t="s">
        <v>6</v>
      </c>
      <c r="C35" s="93">
        <f>(C36/C34)*10</f>
        <v>60</v>
      </c>
      <c r="D35" s="93">
        <f>(D36/D34)*10</f>
        <v>59.555555555555557</v>
      </c>
      <c r="E35" s="111">
        <f t="shared" si="1"/>
        <v>-7.4074074074073808E-3</v>
      </c>
      <c r="F35" s="17"/>
    </row>
    <row r="36" spans="1:6" x14ac:dyDescent="0.25">
      <c r="A36" s="20"/>
      <c r="B36" s="21" t="s">
        <v>7</v>
      </c>
      <c r="C36" s="25">
        <f>'EU-15'!O100</f>
        <v>270</v>
      </c>
      <c r="D36" s="22">
        <f>'EU-15'!P100</f>
        <v>268</v>
      </c>
      <c r="E36" s="112">
        <f t="shared" si="1"/>
        <v>-7.4074074074074077E-3</v>
      </c>
      <c r="F36" s="22">
        <f>D36-C36</f>
        <v>-2</v>
      </c>
    </row>
    <row r="37" spans="1:6" x14ac:dyDescent="0.25">
      <c r="A37" s="9" t="s">
        <v>27</v>
      </c>
      <c r="B37" s="10" t="s">
        <v>4</v>
      </c>
      <c r="C37" s="16">
        <f>'EU-15'!O101</f>
        <v>314.90000000000003</v>
      </c>
      <c r="D37" s="17">
        <f>'EU-15'!P101</f>
        <v>309.89999999999998</v>
      </c>
      <c r="E37" s="110">
        <f t="shared" si="0"/>
        <v>-1.5878056525881409E-2</v>
      </c>
      <c r="F37" s="12">
        <f>D37-C37</f>
        <v>-5.0000000000000568</v>
      </c>
    </row>
    <row r="38" spans="1:6" x14ac:dyDescent="0.25">
      <c r="A38" s="14" t="s">
        <v>28</v>
      </c>
      <c r="B38" s="15" t="s">
        <v>6</v>
      </c>
      <c r="C38" s="93">
        <f>(C39/C37)*10</f>
        <v>36.779930136551286</v>
      </c>
      <c r="D38" s="93">
        <f>(D39/D37)*10</f>
        <v>35.87931590835754</v>
      </c>
      <c r="E38" s="111">
        <f t="shared" si="0"/>
        <v>-2.4486567126421215E-2</v>
      </c>
      <c r="F38" s="17"/>
    </row>
    <row r="39" spans="1:6" x14ac:dyDescent="0.25">
      <c r="A39" s="20"/>
      <c r="B39" s="21" t="s">
        <v>7</v>
      </c>
      <c r="C39" s="25">
        <f>'EU-15'!O103</f>
        <v>1158.2</v>
      </c>
      <c r="D39" s="22">
        <f>'EU-15'!P103</f>
        <v>1111.9000000000001</v>
      </c>
      <c r="E39" s="112">
        <f t="shared" si="0"/>
        <v>-3.9975824555344458E-2</v>
      </c>
      <c r="F39" s="22">
        <f>D39-C39</f>
        <v>-46.299999999999955</v>
      </c>
    </row>
    <row r="40" spans="1:6" x14ac:dyDescent="0.25">
      <c r="A40" s="26" t="s">
        <v>32</v>
      </c>
      <c r="B40" s="27" t="s">
        <v>4</v>
      </c>
      <c r="C40" s="142">
        <f>C37+C31+C28+C25+C22+C19+C16+C34</f>
        <v>15493.779999999999</v>
      </c>
      <c r="D40" s="142">
        <f>D37+D31+D28+D25+D22+D19+D16+D34</f>
        <v>15656.848000000002</v>
      </c>
      <c r="E40" s="113">
        <f t="shared" si="0"/>
        <v>1.052473960518369E-2</v>
      </c>
      <c r="F40" s="29">
        <f>D40-C40</f>
        <v>163.06800000000294</v>
      </c>
    </row>
    <row r="41" spans="1:6" x14ac:dyDescent="0.25">
      <c r="A41" s="245" t="s">
        <v>33</v>
      </c>
      <c r="B41" s="3" t="s">
        <v>6</v>
      </c>
      <c r="C41" s="143">
        <f>(C42/C40)*10</f>
        <v>51.462716006035976</v>
      </c>
      <c r="D41" s="143">
        <f>(D42/D40)*10</f>
        <v>51.544397697416485</v>
      </c>
      <c r="E41" s="114">
        <f t="shared" si="0"/>
        <v>1.5872013317550038E-3</v>
      </c>
      <c r="F41" s="28"/>
    </row>
    <row r="42" spans="1:6" x14ac:dyDescent="0.25">
      <c r="A42" s="246"/>
      <c r="B42" s="38" t="s">
        <v>7</v>
      </c>
      <c r="C42" s="144">
        <f>C39+C33+C30+C27+C24+C21+C18+C36</f>
        <v>79735.199999999997</v>
      </c>
      <c r="D42" s="144">
        <f>D39+D33+D30+D27+D24+D21+D18+D36</f>
        <v>80702.28</v>
      </c>
      <c r="E42" s="115">
        <f t="shared" si="0"/>
        <v>1.2128645817656466E-2</v>
      </c>
      <c r="F42" s="39">
        <f>D42-C42</f>
        <v>967.08000000000175</v>
      </c>
    </row>
    <row r="43" spans="1:6" x14ac:dyDescent="0.25">
      <c r="A43" s="47" t="s">
        <v>40</v>
      </c>
      <c r="B43" s="48" t="s">
        <v>4</v>
      </c>
      <c r="C43" s="145">
        <f>C40+C13</f>
        <v>32174.580999999998</v>
      </c>
      <c r="D43" s="145">
        <f>D40+D13</f>
        <v>32088.053</v>
      </c>
      <c r="E43" s="139">
        <f t="shared" si="0"/>
        <v>-2.6893279511549331E-3</v>
      </c>
      <c r="F43" s="49">
        <f>D43-C43</f>
        <v>-86.527999999998428</v>
      </c>
    </row>
    <row r="44" spans="1:6" x14ac:dyDescent="0.25">
      <c r="A44" s="53"/>
      <c r="B44" s="54" t="s">
        <v>6</v>
      </c>
      <c r="C44" s="146">
        <f>(C45/C43)*10</f>
        <v>57.571876382788012</v>
      </c>
      <c r="D44" s="146">
        <f>(D45/D43)*10</f>
        <v>57.095978992555267</v>
      </c>
      <c r="E44" s="140">
        <f t="shared" si="0"/>
        <v>-8.2661434737434092E-3</v>
      </c>
      <c r="F44" s="55"/>
    </row>
    <row r="45" spans="1:6" x14ac:dyDescent="0.25">
      <c r="A45" s="59"/>
      <c r="B45" s="60" t="s">
        <v>7</v>
      </c>
      <c r="C45" s="147">
        <f>C42+C15</f>
        <v>185235.09999999998</v>
      </c>
      <c r="D45" s="147">
        <f>D42+D15</f>
        <v>183209.88</v>
      </c>
      <c r="E45" s="141">
        <f t="shared" si="0"/>
        <v>-1.0933241054206099E-2</v>
      </c>
      <c r="F45" s="61">
        <f>D45-C45</f>
        <v>-2025.2199999999721</v>
      </c>
    </row>
    <row r="46" spans="1:6" x14ac:dyDescent="0.25">
      <c r="A46" s="65"/>
      <c r="B46" s="66"/>
      <c r="C46" s="2"/>
      <c r="D46" s="2"/>
      <c r="E46" s="2"/>
      <c r="F46" s="2"/>
    </row>
  </sheetData>
  <mergeCells count="7">
    <mergeCell ref="A41:A42"/>
    <mergeCell ref="A1:F3"/>
    <mergeCell ref="A4:B4"/>
    <mergeCell ref="C4:F4"/>
    <mergeCell ref="A5:B5"/>
    <mergeCell ref="C5:F5"/>
    <mergeCell ref="A6:B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&amp;R&amp;G</oddHeader>
    <oddFooter>&amp;R&amp;P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="80" zoomScaleNormal="80" workbookViewId="0">
      <selection activeCell="N44" sqref="N44"/>
    </sheetView>
  </sheetViews>
  <sheetFormatPr defaultColWidth="9.140625" defaultRowHeight="15" x14ac:dyDescent="0.25"/>
  <cols>
    <col min="1" max="1" width="14.7109375" customWidth="1"/>
    <col min="2" max="6" width="12.7109375" customWidth="1"/>
  </cols>
  <sheetData>
    <row r="1" spans="1:6" x14ac:dyDescent="0.25">
      <c r="A1" s="260" t="s">
        <v>49</v>
      </c>
      <c r="B1" s="261"/>
      <c r="C1" s="261"/>
      <c r="D1" s="261"/>
      <c r="E1" s="261"/>
      <c r="F1" s="261"/>
    </row>
    <row r="2" spans="1:6" x14ac:dyDescent="0.25">
      <c r="A2" s="261"/>
      <c r="B2" s="261"/>
      <c r="C2" s="261"/>
      <c r="D2" s="261"/>
      <c r="E2" s="261"/>
      <c r="F2" s="261"/>
    </row>
    <row r="3" spans="1:6" x14ac:dyDescent="0.25">
      <c r="A3" s="261"/>
      <c r="B3" s="261"/>
      <c r="C3" s="261"/>
      <c r="D3" s="261"/>
      <c r="E3" s="261"/>
      <c r="F3" s="261"/>
    </row>
    <row r="4" spans="1:6" x14ac:dyDescent="0.25">
      <c r="A4" s="249" t="s">
        <v>88</v>
      </c>
      <c r="B4" s="250"/>
      <c r="C4" s="251" t="s">
        <v>46</v>
      </c>
      <c r="D4" s="241"/>
      <c r="E4" s="241"/>
      <c r="F4" s="242"/>
    </row>
    <row r="5" spans="1:6" x14ac:dyDescent="0.25">
      <c r="A5" s="252" t="s">
        <v>89</v>
      </c>
      <c r="B5" s="253"/>
      <c r="C5" s="254" t="s">
        <v>50</v>
      </c>
      <c r="D5" s="243"/>
      <c r="E5" s="243"/>
      <c r="F5" s="244"/>
    </row>
    <row r="6" spans="1:6" x14ac:dyDescent="0.25">
      <c r="A6" s="255" t="s">
        <v>90</v>
      </c>
      <c r="B6" s="256"/>
      <c r="C6" s="89" t="s">
        <v>43</v>
      </c>
      <c r="D6" s="90" t="s">
        <v>44</v>
      </c>
      <c r="E6" s="90" t="s">
        <v>92</v>
      </c>
      <c r="F6" s="91">
        <v>1000</v>
      </c>
    </row>
    <row r="7" spans="1:6" x14ac:dyDescent="0.25">
      <c r="A7" s="9" t="s">
        <v>3</v>
      </c>
      <c r="B7" s="67" t="s">
        <v>4</v>
      </c>
      <c r="C7" s="92">
        <f>'EU-13'!O59</f>
        <v>9282.5</v>
      </c>
      <c r="D7" s="92">
        <f>'EU-13'!P59</f>
        <v>9153.2000000000007</v>
      </c>
      <c r="E7" s="100">
        <f t="shared" ref="E7:E45" si="0">(D7-C7)/C7</f>
        <v>-1.3929437112846676E-2</v>
      </c>
      <c r="F7" s="222">
        <f>D7-C7</f>
        <v>-129.29999999999927</v>
      </c>
    </row>
    <row r="8" spans="1:6" x14ac:dyDescent="0.25">
      <c r="A8" s="14" t="s">
        <v>5</v>
      </c>
      <c r="B8" s="68" t="s">
        <v>6</v>
      </c>
      <c r="C8" s="93">
        <f>(C9/C7)*10</f>
        <v>50.127013196875836</v>
      </c>
      <c r="D8" s="93">
        <f>(D9/D7)*10</f>
        <v>40.872700257833323</v>
      </c>
      <c r="E8" s="101">
        <f t="shared" si="0"/>
        <v>-0.18461728215674514</v>
      </c>
      <c r="F8" s="223"/>
    </row>
    <row r="9" spans="1:6" x14ac:dyDescent="0.25">
      <c r="A9" s="20"/>
      <c r="B9" s="69" t="s">
        <v>7</v>
      </c>
      <c r="C9" s="94">
        <f>'EU-13'!O61</f>
        <v>46530.399999999994</v>
      </c>
      <c r="D9" s="94">
        <f>'EU-13'!P61</f>
        <v>37411.599999999999</v>
      </c>
      <c r="E9" s="102">
        <f t="shared" si="0"/>
        <v>-0.19597510444784477</v>
      </c>
      <c r="F9" s="224">
        <f>D9-C9</f>
        <v>-9118.7999999999956</v>
      </c>
    </row>
    <row r="10" spans="1:6" x14ac:dyDescent="0.25">
      <c r="A10" s="9" t="s">
        <v>8</v>
      </c>
      <c r="B10" s="67" t="s">
        <v>4</v>
      </c>
      <c r="C10" s="92">
        <f>'EU-13'!O62</f>
        <v>145</v>
      </c>
      <c r="D10" s="92">
        <f>'EU-13'!P62</f>
        <v>123</v>
      </c>
      <c r="E10" s="100">
        <f t="shared" si="0"/>
        <v>-0.15172413793103448</v>
      </c>
      <c r="F10" s="222">
        <f>D10-C10</f>
        <v>-22</v>
      </c>
    </row>
    <row r="11" spans="1:6" x14ac:dyDescent="0.25">
      <c r="A11" s="14" t="s">
        <v>9</v>
      </c>
      <c r="B11" s="68" t="s">
        <v>6</v>
      </c>
      <c r="C11" s="135">
        <f>(C12/C10)*10</f>
        <v>37.793103448275865</v>
      </c>
      <c r="D11" s="135">
        <f>(D12/D10)*10</f>
        <v>34.008130081300813</v>
      </c>
      <c r="E11" s="101">
        <f t="shared" si="0"/>
        <v>-0.10014984273930337</v>
      </c>
      <c r="F11" s="223"/>
    </row>
    <row r="12" spans="1:6" x14ac:dyDescent="0.25">
      <c r="A12" s="20"/>
      <c r="B12" s="69" t="s">
        <v>7</v>
      </c>
      <c r="C12" s="94">
        <f>'EU-13'!O64</f>
        <v>548</v>
      </c>
      <c r="D12" s="94">
        <f>'EU-13'!P64</f>
        <v>418.3</v>
      </c>
      <c r="E12" s="102">
        <f t="shared" si="0"/>
        <v>-0.23667883211678831</v>
      </c>
      <c r="F12" s="224">
        <f>D12-C12</f>
        <v>-129.69999999999999</v>
      </c>
    </row>
    <row r="13" spans="1:6" s="1" customFormat="1" x14ac:dyDescent="0.25">
      <c r="A13" s="26" t="s">
        <v>30</v>
      </c>
      <c r="B13" s="27" t="s">
        <v>4</v>
      </c>
      <c r="C13" s="95">
        <f>C10+C7</f>
        <v>9427.5</v>
      </c>
      <c r="D13" s="95">
        <f>D10+D7</f>
        <v>9276.2000000000007</v>
      </c>
      <c r="E13" s="103">
        <f t="shared" si="0"/>
        <v>-1.6048793423495016E-2</v>
      </c>
      <c r="F13" s="225">
        <f>D13-C13</f>
        <v>-151.29999999999927</v>
      </c>
    </row>
    <row r="14" spans="1:6" s="1" customFormat="1" x14ac:dyDescent="0.25">
      <c r="A14" s="33" t="s">
        <v>31</v>
      </c>
      <c r="B14" s="3" t="s">
        <v>6</v>
      </c>
      <c r="C14" s="96">
        <f>(C15/C13)*10</f>
        <v>49.937311058074776</v>
      </c>
      <c r="D14" s="96">
        <f>(D15/D13)*10</f>
        <v>40.781677842219878</v>
      </c>
      <c r="E14" s="104">
        <f t="shared" si="0"/>
        <v>-0.18334253530806499</v>
      </c>
      <c r="F14" s="226"/>
    </row>
    <row r="15" spans="1:6" s="1" customFormat="1" x14ac:dyDescent="0.25">
      <c r="A15" s="70"/>
      <c r="B15" s="38" t="s">
        <v>7</v>
      </c>
      <c r="C15" s="97">
        <f>C12+C9</f>
        <v>47078.399999999994</v>
      </c>
      <c r="D15" s="97">
        <f>D12+D9</f>
        <v>37829.9</v>
      </c>
      <c r="E15" s="105">
        <f t="shared" si="0"/>
        <v>-0.19644890225666109</v>
      </c>
      <c r="F15" s="227">
        <f>D15-C15</f>
        <v>-9248.4999999999927</v>
      </c>
    </row>
    <row r="16" spans="1:6" x14ac:dyDescent="0.25">
      <c r="A16" s="9" t="s">
        <v>10</v>
      </c>
      <c r="B16" s="67" t="s">
        <v>4</v>
      </c>
      <c r="C16" s="92">
        <f>'EU-13'!O65</f>
        <v>2700.7999999999997</v>
      </c>
      <c r="D16" s="92">
        <f>'EU-13'!P65</f>
        <v>2750.2999999999997</v>
      </c>
      <c r="E16" s="106">
        <f t="shared" si="0"/>
        <v>1.8327902843601897E-2</v>
      </c>
      <c r="F16" s="222">
        <f>D16-C16</f>
        <v>49.5</v>
      </c>
    </row>
    <row r="17" spans="1:6" x14ac:dyDescent="0.25">
      <c r="A17" s="14" t="s">
        <v>11</v>
      </c>
      <c r="B17" s="68" t="s">
        <v>6</v>
      </c>
      <c r="C17" s="93">
        <f>(C18/C16)*10</f>
        <v>43.401584715639807</v>
      </c>
      <c r="D17" s="93">
        <f>(D18/D16)*10</f>
        <v>37.209031741991787</v>
      </c>
      <c r="E17" s="106">
        <f t="shared" si="0"/>
        <v>-0.14268034253174464</v>
      </c>
      <c r="F17" s="223"/>
    </row>
    <row r="18" spans="1:6" x14ac:dyDescent="0.25">
      <c r="A18" s="43"/>
      <c r="B18" s="69" t="s">
        <v>7</v>
      </c>
      <c r="C18" s="94">
        <f>'EU-13'!O67</f>
        <v>11721.899999999998</v>
      </c>
      <c r="D18" s="94">
        <f>'EU-13'!P67</f>
        <v>10233.6</v>
      </c>
      <c r="E18" s="106">
        <f t="shared" si="0"/>
        <v>-0.12696747114375637</v>
      </c>
      <c r="F18" s="224">
        <f>D18-C18</f>
        <v>-1488.2999999999975</v>
      </c>
    </row>
    <row r="19" spans="1:6" x14ac:dyDescent="0.25">
      <c r="A19" s="9" t="s">
        <v>18</v>
      </c>
      <c r="B19" s="67" t="s">
        <v>4</v>
      </c>
      <c r="C19" s="92">
        <f>'EU-13'!O80</f>
        <v>5052.8999999999996</v>
      </c>
      <c r="D19" s="92">
        <f>'EU-13'!P80</f>
        <v>5123.3</v>
      </c>
      <c r="E19" s="100">
        <f t="shared" si="0"/>
        <v>1.3932593164321588E-2</v>
      </c>
      <c r="F19" s="222">
        <f>D19-C19</f>
        <v>70.400000000000546</v>
      </c>
    </row>
    <row r="20" spans="1:6" x14ac:dyDescent="0.25">
      <c r="A20" s="14" t="s">
        <v>19</v>
      </c>
      <c r="B20" s="68" t="s">
        <v>6</v>
      </c>
      <c r="C20" s="93">
        <f>(C21/C19)*10</f>
        <v>61.618278612282054</v>
      </c>
      <c r="D20" s="93">
        <f>(D21/D19)*10</f>
        <v>55.905178303046867</v>
      </c>
      <c r="E20" s="101">
        <f t="shared" si="0"/>
        <v>-9.2717622723339513E-2</v>
      </c>
      <c r="F20" s="223"/>
    </row>
    <row r="21" spans="1:6" x14ac:dyDescent="0.25">
      <c r="A21" s="20"/>
      <c r="B21" s="69" t="s">
        <v>7</v>
      </c>
      <c r="C21" s="94">
        <f>'EU-13'!O82</f>
        <v>31135.1</v>
      </c>
      <c r="D21" s="94">
        <f>'EU-13'!P82</f>
        <v>28641.9</v>
      </c>
      <c r="E21" s="102">
        <f t="shared" si="0"/>
        <v>-8.0076826475585339E-2</v>
      </c>
      <c r="F21" s="224">
        <f>D21-C21</f>
        <v>-2493.1999999999971</v>
      </c>
    </row>
    <row r="22" spans="1:6" x14ac:dyDescent="0.25">
      <c r="A22" s="9" t="s">
        <v>20</v>
      </c>
      <c r="B22" s="67" t="s">
        <v>4</v>
      </c>
      <c r="C22" s="92">
        <f>'EU-13'!O86</f>
        <v>1051.5</v>
      </c>
      <c r="D22" s="92">
        <f>'EU-13'!P86</f>
        <v>1060.0999999999999</v>
      </c>
      <c r="E22" s="106">
        <f t="shared" si="0"/>
        <v>8.1787922016166512E-3</v>
      </c>
      <c r="F22" s="222">
        <f>D22-C22</f>
        <v>8.5999999999999091</v>
      </c>
    </row>
    <row r="23" spans="1:6" x14ac:dyDescent="0.25">
      <c r="A23" s="14" t="s">
        <v>21</v>
      </c>
      <c r="B23" s="68" t="s">
        <v>6</v>
      </c>
      <c r="C23" s="93">
        <f>(C24/C22)*10</f>
        <v>31.894436519258203</v>
      </c>
      <c r="D23" s="93">
        <f>(D24/D22)*10</f>
        <v>26.607867182341288</v>
      </c>
      <c r="E23" s="106">
        <f t="shared" si="0"/>
        <v>-0.16575208449676884</v>
      </c>
      <c r="F23" s="223"/>
    </row>
    <row r="24" spans="1:6" x14ac:dyDescent="0.25">
      <c r="A24" s="20"/>
      <c r="B24" s="69" t="s">
        <v>7</v>
      </c>
      <c r="C24" s="94">
        <f>'EU-13'!O88</f>
        <v>3353.7</v>
      </c>
      <c r="D24" s="94">
        <f>'EU-13'!P88</f>
        <v>2820.7</v>
      </c>
      <c r="E24" s="106">
        <f t="shared" si="0"/>
        <v>-0.15892894415123596</v>
      </c>
      <c r="F24" s="224">
        <f>D24-C24</f>
        <v>-533</v>
      </c>
    </row>
    <row r="25" spans="1:6" x14ac:dyDescent="0.25">
      <c r="A25" s="9" t="s">
        <v>22</v>
      </c>
      <c r="B25" s="67" t="s">
        <v>4</v>
      </c>
      <c r="C25" s="92">
        <f>'EU-13'!O89</f>
        <v>967.9</v>
      </c>
      <c r="D25" s="92">
        <f>'EU-13'!P89</f>
        <v>975</v>
      </c>
      <c r="E25" s="100">
        <f t="shared" si="0"/>
        <v>7.3354685401384673E-3</v>
      </c>
      <c r="F25" s="222">
        <f>D25-C25</f>
        <v>7.1000000000000227</v>
      </c>
    </row>
    <row r="26" spans="1:6" x14ac:dyDescent="0.25">
      <c r="A26" s="14" t="s">
        <v>23</v>
      </c>
      <c r="B26" s="68" t="s">
        <v>6</v>
      </c>
      <c r="C26" s="93">
        <f>(C27/C25)*10</f>
        <v>27.317904742225441</v>
      </c>
      <c r="D26" s="93">
        <f>(D27/D25)*10</f>
        <v>24.433846153846158</v>
      </c>
      <c r="E26" s="101">
        <f t="shared" si="0"/>
        <v>-0.10557393092894775</v>
      </c>
      <c r="F26" s="223"/>
    </row>
    <row r="27" spans="1:6" x14ac:dyDescent="0.25">
      <c r="A27" s="20"/>
      <c r="B27" s="69" t="s">
        <v>7</v>
      </c>
      <c r="C27" s="94">
        <f>'EU-13'!O91</f>
        <v>2644.1000000000004</v>
      </c>
      <c r="D27" s="94">
        <f>'EU-13'!P91</f>
        <v>2382.3000000000002</v>
      </c>
      <c r="E27" s="102">
        <f t="shared" si="0"/>
        <v>-9.9012896637797415E-2</v>
      </c>
      <c r="F27" s="224">
        <f>D27-C27</f>
        <v>-261.80000000000018</v>
      </c>
    </row>
    <row r="28" spans="1:6" x14ac:dyDescent="0.25">
      <c r="A28" s="9" t="s">
        <v>24</v>
      </c>
      <c r="B28" s="67" t="s">
        <v>4</v>
      </c>
      <c r="C28" s="92">
        <f>'EU-13'!O92</f>
        <v>1655.7</v>
      </c>
      <c r="D28" s="92">
        <f>'EU-13'!P92</f>
        <v>1652.3</v>
      </c>
      <c r="E28" s="106">
        <f t="shared" si="0"/>
        <v>-2.0535121096817606E-3</v>
      </c>
      <c r="F28" s="222">
        <f>D28-C28</f>
        <v>-3.4000000000000909</v>
      </c>
    </row>
    <row r="29" spans="1:6" x14ac:dyDescent="0.25">
      <c r="A29" s="14" t="s">
        <v>24</v>
      </c>
      <c r="B29" s="68" t="s">
        <v>6</v>
      </c>
      <c r="C29" s="93">
        <f>(C30/C28)*10</f>
        <v>39.30603370175757</v>
      </c>
      <c r="D29" s="93">
        <f>(D30/D28)*10</f>
        <v>34.772741027658412</v>
      </c>
      <c r="E29" s="106">
        <f t="shared" si="0"/>
        <v>-0.11533325159430807</v>
      </c>
      <c r="F29" s="223"/>
    </row>
    <row r="30" spans="1:6" x14ac:dyDescent="0.25">
      <c r="A30" s="20"/>
      <c r="B30" s="69" t="s">
        <v>7</v>
      </c>
      <c r="C30" s="94">
        <f>'EU-13'!O94</f>
        <v>6507.9000000000005</v>
      </c>
      <c r="D30" s="94">
        <f>'EU-13'!P94</f>
        <v>5745.5</v>
      </c>
      <c r="E30" s="106">
        <f t="shared" si="0"/>
        <v>-0.11714992547519176</v>
      </c>
      <c r="F30" s="224">
        <f>D30-C30</f>
        <v>-762.40000000000055</v>
      </c>
    </row>
    <row r="31" spans="1:6" x14ac:dyDescent="0.25">
      <c r="A31" s="9" t="s">
        <v>25</v>
      </c>
      <c r="B31" s="67" t="s">
        <v>4</v>
      </c>
      <c r="C31" s="92">
        <f>'EU-13'!O95</f>
        <v>36</v>
      </c>
      <c r="D31" s="92">
        <f>'EU-13'!P95</f>
        <v>24</v>
      </c>
      <c r="E31" s="100">
        <f t="shared" si="0"/>
        <v>-0.33333333333333331</v>
      </c>
      <c r="F31" s="222">
        <f>D31-C31</f>
        <v>-12</v>
      </c>
    </row>
    <row r="32" spans="1:6" x14ac:dyDescent="0.25">
      <c r="A32" s="14" t="s">
        <v>26</v>
      </c>
      <c r="B32" s="68" t="s">
        <v>6</v>
      </c>
      <c r="C32" s="93">
        <f>(C33/C31)*10</f>
        <v>36.944444444444443</v>
      </c>
      <c r="D32" s="93">
        <f>(D33/D31)*10</f>
        <v>29.166666666666664</v>
      </c>
      <c r="E32" s="101">
        <f t="shared" si="0"/>
        <v>-0.21052631578947373</v>
      </c>
      <c r="F32" s="223"/>
    </row>
    <row r="33" spans="1:6" x14ac:dyDescent="0.25">
      <c r="A33" s="20"/>
      <c r="B33" s="69" t="s">
        <v>7</v>
      </c>
      <c r="C33" s="94">
        <f>'EU-13'!O97</f>
        <v>133</v>
      </c>
      <c r="D33" s="94">
        <f>'EU-13'!P97</f>
        <v>70</v>
      </c>
      <c r="E33" s="102">
        <f t="shared" si="0"/>
        <v>-0.47368421052631576</v>
      </c>
      <c r="F33" s="224">
        <f>D33-C33</f>
        <v>-63</v>
      </c>
    </row>
    <row r="34" spans="1:6" x14ac:dyDescent="0.25">
      <c r="A34" s="9" t="s">
        <v>41</v>
      </c>
      <c r="B34" s="67" t="s">
        <v>4</v>
      </c>
      <c r="C34" s="92">
        <f>'EU-13'!O98</f>
        <v>0</v>
      </c>
      <c r="D34" s="92">
        <f>'EU-13'!P98</f>
        <v>0</v>
      </c>
      <c r="E34" s="100" t="e">
        <f t="shared" ref="E34:E36" si="1">(D34-C34)/C34</f>
        <v>#DIV/0!</v>
      </c>
      <c r="F34" s="222">
        <f>D34-C34</f>
        <v>0</v>
      </c>
    </row>
    <row r="35" spans="1:6" x14ac:dyDescent="0.25">
      <c r="A35" s="14" t="s">
        <v>42</v>
      </c>
      <c r="B35" s="68" t="s">
        <v>6</v>
      </c>
      <c r="C35" s="93" t="e">
        <f>(C36/C34)*10</f>
        <v>#DIV/0!</v>
      </c>
      <c r="D35" s="93" t="e">
        <f>(D36/D34)*10</f>
        <v>#DIV/0!</v>
      </c>
      <c r="E35" s="101" t="e">
        <f t="shared" si="1"/>
        <v>#DIV/0!</v>
      </c>
      <c r="F35" s="223"/>
    </row>
    <row r="36" spans="1:6" x14ac:dyDescent="0.25">
      <c r="A36" s="20"/>
      <c r="B36" s="69" t="s">
        <v>7</v>
      </c>
      <c r="C36" s="94">
        <f>'EU-13'!O100</f>
        <v>0</v>
      </c>
      <c r="D36" s="94">
        <f>'EU-13'!P100</f>
        <v>0</v>
      </c>
      <c r="E36" s="102" t="e">
        <f t="shared" si="1"/>
        <v>#DIV/0!</v>
      </c>
      <c r="F36" s="224">
        <f>D36-C36</f>
        <v>0</v>
      </c>
    </row>
    <row r="37" spans="1:6" x14ac:dyDescent="0.25">
      <c r="A37" s="9" t="s">
        <v>27</v>
      </c>
      <c r="B37" s="67" t="s">
        <v>4</v>
      </c>
      <c r="C37" s="92">
        <f>'EU-13'!O101</f>
        <v>1120</v>
      </c>
      <c r="D37" s="92">
        <f>'EU-13'!P101</f>
        <v>1132.5</v>
      </c>
      <c r="E37" s="100">
        <f t="shared" si="0"/>
        <v>1.1160714285714286E-2</v>
      </c>
      <c r="F37" s="222">
        <f>D37-C37</f>
        <v>12.5</v>
      </c>
    </row>
    <row r="38" spans="1:6" x14ac:dyDescent="0.25">
      <c r="A38" s="14" t="s">
        <v>28</v>
      </c>
      <c r="B38" s="68" t="s">
        <v>6</v>
      </c>
      <c r="C38" s="93">
        <f>(C39/C37)*10</f>
        <v>28.837499999999999</v>
      </c>
      <c r="D38" s="93">
        <f>(D39/D37)*10</f>
        <v>25.598233995584991</v>
      </c>
      <c r="E38" s="101">
        <f t="shared" si="0"/>
        <v>-0.11232825329570899</v>
      </c>
      <c r="F38" s="223"/>
    </row>
    <row r="39" spans="1:6" x14ac:dyDescent="0.25">
      <c r="A39" s="20"/>
      <c r="B39" s="69" t="s">
        <v>7</v>
      </c>
      <c r="C39" s="93">
        <f>'EU-13'!O103</f>
        <v>3229.8</v>
      </c>
      <c r="D39" s="93">
        <f>'EU-13'!P103</f>
        <v>2899</v>
      </c>
      <c r="E39" s="102">
        <f t="shared" si="0"/>
        <v>-0.10242120255124161</v>
      </c>
      <c r="F39" s="224">
        <f>D39-C39</f>
        <v>-330.80000000000018</v>
      </c>
    </row>
    <row r="40" spans="1:6" s="1" customFormat="1" x14ac:dyDescent="0.25">
      <c r="A40" s="26" t="s">
        <v>32</v>
      </c>
      <c r="B40" s="30" t="s">
        <v>4</v>
      </c>
      <c r="C40" s="95">
        <f>C37+C31+C28+C25+C22+C19+C16+C34</f>
        <v>12584.8</v>
      </c>
      <c r="D40" s="136">
        <f>D37+D31+D28+D25+D22+D19+D16+D34</f>
        <v>12717.5</v>
      </c>
      <c r="E40" s="113">
        <f t="shared" si="0"/>
        <v>1.0544466340347143E-2</v>
      </c>
      <c r="F40" s="225">
        <f>D40-C40</f>
        <v>132.70000000000073</v>
      </c>
    </row>
    <row r="41" spans="1:6" s="1" customFormat="1" x14ac:dyDescent="0.25">
      <c r="A41" s="245" t="s">
        <v>33</v>
      </c>
      <c r="B41" s="34" t="s">
        <v>6</v>
      </c>
      <c r="C41" s="96">
        <f>(C42/C40)*10</f>
        <v>46.663832559913551</v>
      </c>
      <c r="D41" s="137">
        <f>(D42/D40)*10</f>
        <v>41.512089640259482</v>
      </c>
      <c r="E41" s="114">
        <f t="shared" si="0"/>
        <v>-0.11040119589490514</v>
      </c>
      <c r="F41" s="226"/>
    </row>
    <row r="42" spans="1:6" s="1" customFormat="1" x14ac:dyDescent="0.25">
      <c r="A42" s="262"/>
      <c r="B42" s="40" t="s">
        <v>7</v>
      </c>
      <c r="C42" s="97">
        <f>C39+C33+C30+C27+C24+C21+C18+C36</f>
        <v>58725.5</v>
      </c>
      <c r="D42" s="138">
        <f>D39+D33+D30+D27+D24+D21+D18+D36</f>
        <v>52793</v>
      </c>
      <c r="E42" s="115">
        <f t="shared" si="0"/>
        <v>-0.1010208512486058</v>
      </c>
      <c r="F42" s="227">
        <f>D42-C42</f>
        <v>-5932.5</v>
      </c>
    </row>
    <row r="43" spans="1:6" s="1" customFormat="1" x14ac:dyDescent="0.25">
      <c r="A43" s="47" t="s">
        <v>40</v>
      </c>
      <c r="B43" s="48" t="s">
        <v>4</v>
      </c>
      <c r="C43" s="98">
        <f>C40+C13</f>
        <v>22012.3</v>
      </c>
      <c r="D43" s="98">
        <f>D40+D13</f>
        <v>21993.7</v>
      </c>
      <c r="E43" s="107">
        <f t="shared" si="0"/>
        <v>-8.4498212363081303E-4</v>
      </c>
      <c r="F43" s="228">
        <f>D43-C43</f>
        <v>-18.599999999998545</v>
      </c>
    </row>
    <row r="44" spans="1:6" s="1" customFormat="1" x14ac:dyDescent="0.25">
      <c r="A44" s="71"/>
      <c r="B44" s="54" t="s">
        <v>6</v>
      </c>
      <c r="C44" s="98">
        <f>(C45/C43)*10</f>
        <v>48.065808661521061</v>
      </c>
      <c r="D44" s="98">
        <f>(D45/D43)*10</f>
        <v>41.204026607619454</v>
      </c>
      <c r="E44" s="108">
        <f t="shared" si="0"/>
        <v>-0.14275806950887285</v>
      </c>
      <c r="F44" s="229"/>
    </row>
    <row r="45" spans="1:6" s="1" customFormat="1" x14ac:dyDescent="0.25">
      <c r="A45" s="59"/>
      <c r="B45" s="60" t="s">
        <v>7</v>
      </c>
      <c r="C45" s="99">
        <f>C42+C15</f>
        <v>105803.9</v>
      </c>
      <c r="D45" s="99">
        <f>D42+D15</f>
        <v>90622.9</v>
      </c>
      <c r="E45" s="109">
        <f t="shared" si="0"/>
        <v>-0.14348242361576463</v>
      </c>
      <c r="F45" s="230">
        <f>D45-C45</f>
        <v>-15181</v>
      </c>
    </row>
    <row r="46" spans="1:6" x14ac:dyDescent="0.25">
      <c r="A46" s="65"/>
      <c r="B46" s="66"/>
      <c r="C46" s="2"/>
      <c r="D46" s="2"/>
      <c r="E46" s="2"/>
      <c r="F46" s="2"/>
    </row>
  </sheetData>
  <mergeCells count="7">
    <mergeCell ref="A1:F3"/>
    <mergeCell ref="A4:B4"/>
    <mergeCell ref="A5:B5"/>
    <mergeCell ref="A6:B6"/>
    <mergeCell ref="A41:A42"/>
    <mergeCell ref="C4:F4"/>
    <mergeCell ref="C5:F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  <headerFooter>
    <oddHeader>&amp;R&amp;G</oddHeader>
    <oddFooter>&amp;RPage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80" zoomScaleNormal="80" workbookViewId="0">
      <pane xSplit="2" ySplit="2" topLeftCell="C105" activePane="bottomRight" state="frozen"/>
      <selection pane="topRight" activeCell="D1" sqref="D1"/>
      <selection pane="bottomLeft" activeCell="A4" sqref="A4"/>
      <selection pane="bottomRight" activeCell="AF86" sqref="AF86"/>
    </sheetView>
  </sheetViews>
  <sheetFormatPr defaultColWidth="9.140625" defaultRowHeight="15" x14ac:dyDescent="0.25"/>
  <cols>
    <col min="1" max="1" width="12.140625" style="2" customWidth="1"/>
    <col min="2" max="18" width="10.7109375" style="2" customWidth="1"/>
    <col min="19" max="16384" width="9.140625" style="2"/>
  </cols>
  <sheetData>
    <row r="1" spans="1:21" x14ac:dyDescent="0.25">
      <c r="A1" s="269" t="s">
        <v>52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</row>
    <row r="2" spans="1:21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21" x14ac:dyDescent="0.25">
      <c r="A3" s="271" t="s">
        <v>88</v>
      </c>
      <c r="B3" s="272"/>
      <c r="C3" s="267" t="s">
        <v>55</v>
      </c>
      <c r="D3" s="264"/>
      <c r="E3" s="281" t="s">
        <v>93</v>
      </c>
      <c r="F3" s="278"/>
      <c r="G3" s="263" t="s">
        <v>53</v>
      </c>
      <c r="H3" s="264"/>
      <c r="I3" s="263" t="s">
        <v>56</v>
      </c>
      <c r="J3" s="264"/>
      <c r="K3" s="263" t="s">
        <v>57</v>
      </c>
      <c r="L3" s="264"/>
      <c r="M3" s="263" t="s">
        <v>54</v>
      </c>
      <c r="N3" s="264"/>
      <c r="O3" s="277" t="s">
        <v>58</v>
      </c>
      <c r="P3" s="278"/>
      <c r="Q3" s="267" t="s">
        <v>59</v>
      </c>
      <c r="R3" s="264"/>
    </row>
    <row r="4" spans="1:21" x14ac:dyDescent="0.25">
      <c r="A4" s="273" t="s">
        <v>86</v>
      </c>
      <c r="B4" s="274"/>
      <c r="C4" s="268"/>
      <c r="D4" s="266"/>
      <c r="E4" s="279"/>
      <c r="F4" s="280"/>
      <c r="G4" s="265"/>
      <c r="H4" s="266"/>
      <c r="I4" s="265"/>
      <c r="J4" s="266"/>
      <c r="K4" s="265"/>
      <c r="L4" s="266"/>
      <c r="M4" s="265"/>
      <c r="N4" s="266"/>
      <c r="O4" s="279"/>
      <c r="P4" s="280"/>
      <c r="Q4" s="268"/>
      <c r="R4" s="266"/>
    </row>
    <row r="5" spans="1:21" x14ac:dyDescent="0.25">
      <c r="A5" s="275" t="s">
        <v>90</v>
      </c>
      <c r="B5" s="276"/>
      <c r="C5" s="166" t="s">
        <v>43</v>
      </c>
      <c r="D5" s="167" t="s">
        <v>44</v>
      </c>
      <c r="E5" s="166" t="s">
        <v>43</v>
      </c>
      <c r="F5" s="167" t="s">
        <v>44</v>
      </c>
      <c r="G5" s="166" t="s">
        <v>43</v>
      </c>
      <c r="H5" s="167" t="s">
        <v>44</v>
      </c>
      <c r="I5" s="166" t="s">
        <v>43</v>
      </c>
      <c r="J5" s="167" t="s">
        <v>44</v>
      </c>
      <c r="K5" s="166" t="s">
        <v>43</v>
      </c>
      <c r="L5" s="167" t="s">
        <v>44</v>
      </c>
      <c r="M5" s="166" t="s">
        <v>43</v>
      </c>
      <c r="N5" s="167" t="s">
        <v>44</v>
      </c>
      <c r="O5" s="166" t="s">
        <v>43</v>
      </c>
      <c r="P5" s="167" t="s">
        <v>44</v>
      </c>
      <c r="Q5" s="166" t="s">
        <v>43</v>
      </c>
      <c r="R5" s="167" t="s">
        <v>44</v>
      </c>
    </row>
    <row r="6" spans="1:21" x14ac:dyDescent="0.25">
      <c r="A6" s="9" t="s">
        <v>3</v>
      </c>
      <c r="B6" s="200" t="s">
        <v>4</v>
      </c>
      <c r="C6" s="171">
        <v>258.89999999999998</v>
      </c>
      <c r="D6" s="172">
        <v>258.10000000000002</v>
      </c>
      <c r="E6" s="171">
        <v>204</v>
      </c>
      <c r="F6" s="172">
        <v>222</v>
      </c>
      <c r="G6" s="171">
        <v>587</v>
      </c>
      <c r="H6" s="172">
        <v>426</v>
      </c>
      <c r="I6" s="171">
        <v>209</v>
      </c>
      <c r="J6" s="172">
        <v>192</v>
      </c>
      <c r="K6" s="171">
        <v>4963.3999999999996</v>
      </c>
      <c r="L6" s="172">
        <v>4953</v>
      </c>
      <c r="M6" s="171">
        <v>3173</v>
      </c>
      <c r="N6" s="172">
        <v>3063.1</v>
      </c>
      <c r="O6" s="171">
        <v>155</v>
      </c>
      <c r="P6" s="172">
        <v>156</v>
      </c>
      <c r="Q6" s="171">
        <v>66.436999999999998</v>
      </c>
      <c r="R6" s="172">
        <v>56.5</v>
      </c>
    </row>
    <row r="7" spans="1:21" x14ac:dyDescent="0.25">
      <c r="A7" s="14" t="s">
        <v>5</v>
      </c>
      <c r="B7" s="201" t="s">
        <v>6</v>
      </c>
      <c r="C7" s="185">
        <f t="shared" ref="C7:R7" si="0">(C8/C6)*10</f>
        <v>51.888760139049836</v>
      </c>
      <c r="D7" s="186">
        <f t="shared" si="0"/>
        <v>55.001937233630365</v>
      </c>
      <c r="E7" s="185">
        <f>E8/E6*10</f>
        <v>81.568627450980387</v>
      </c>
      <c r="F7" s="186">
        <f>F8/F6*10</f>
        <v>88.963963963963963</v>
      </c>
      <c r="G7" s="185">
        <f t="shared" si="0"/>
        <v>82</v>
      </c>
      <c r="H7" s="186">
        <v>65</v>
      </c>
      <c r="I7" s="185">
        <f t="shared" si="0"/>
        <v>38.94736842105263</v>
      </c>
      <c r="J7" s="186">
        <f t="shared" si="0"/>
        <v>23.4375</v>
      </c>
      <c r="K7" s="185">
        <f t="shared" si="0"/>
        <v>73.660595559495505</v>
      </c>
      <c r="L7" s="186">
        <f>(L8/L6)*10</f>
        <v>73.844134867756907</v>
      </c>
      <c r="M7" s="185">
        <f t="shared" si="0"/>
        <v>76.618657421998108</v>
      </c>
      <c r="N7" s="186">
        <f t="shared" si="0"/>
        <v>74.424276060200455</v>
      </c>
      <c r="O7" s="185">
        <f t="shared" si="0"/>
        <v>31.548387096774192</v>
      </c>
      <c r="P7" s="186">
        <f t="shared" si="0"/>
        <v>31.794871794871792</v>
      </c>
      <c r="Q7" s="185">
        <f t="shared" si="0"/>
        <v>101.78063428511223</v>
      </c>
      <c r="R7" s="186">
        <f t="shared" si="0"/>
        <v>100.0353982300885</v>
      </c>
    </row>
    <row r="8" spans="1:21" x14ac:dyDescent="0.25">
      <c r="A8" s="84"/>
      <c r="B8" s="202" t="s">
        <v>7</v>
      </c>
      <c r="C8" s="187">
        <v>1343.4</v>
      </c>
      <c r="D8" s="188">
        <v>1419.6</v>
      </c>
      <c r="E8" s="187">
        <v>1664</v>
      </c>
      <c r="F8" s="188">
        <v>1975</v>
      </c>
      <c r="G8" s="187">
        <v>4813.3999999999996</v>
      </c>
      <c r="H8" s="188">
        <f>H6*H7/10</f>
        <v>2769</v>
      </c>
      <c r="I8" s="187">
        <v>814</v>
      </c>
      <c r="J8" s="188">
        <v>450</v>
      </c>
      <c r="K8" s="187">
        <v>36560.699999999997</v>
      </c>
      <c r="L8" s="188">
        <v>36575</v>
      </c>
      <c r="M8" s="187">
        <v>24311.1</v>
      </c>
      <c r="N8" s="188">
        <v>22796.9</v>
      </c>
      <c r="O8" s="187">
        <v>489</v>
      </c>
      <c r="P8" s="188">
        <v>496</v>
      </c>
      <c r="Q8" s="187">
        <v>676.2</v>
      </c>
      <c r="R8" s="188">
        <v>565.20000000000005</v>
      </c>
      <c r="U8" s="189"/>
    </row>
    <row r="9" spans="1:21" x14ac:dyDescent="0.25">
      <c r="A9" s="9" t="s">
        <v>8</v>
      </c>
      <c r="B9" s="200" t="s">
        <v>4</v>
      </c>
      <c r="C9" s="171">
        <v>23</v>
      </c>
      <c r="D9" s="172">
        <v>21.9</v>
      </c>
      <c r="E9" s="171"/>
      <c r="F9" s="172"/>
      <c r="G9" s="171"/>
      <c r="H9" s="172"/>
      <c r="I9" s="171"/>
      <c r="J9" s="172"/>
      <c r="K9" s="171">
        <v>370.36399999999998</v>
      </c>
      <c r="L9" s="172">
        <v>360.90499999999997</v>
      </c>
      <c r="M9" s="171">
        <v>29.6</v>
      </c>
      <c r="N9" s="172">
        <v>18.5</v>
      </c>
      <c r="O9" s="171">
        <v>321</v>
      </c>
      <c r="P9" s="172">
        <v>470</v>
      </c>
      <c r="Q9" s="171"/>
      <c r="R9" s="172"/>
    </row>
    <row r="10" spans="1:21" x14ac:dyDescent="0.25">
      <c r="A10" s="14" t="s">
        <v>9</v>
      </c>
      <c r="B10" s="201" t="s">
        <v>6</v>
      </c>
      <c r="C10" s="185">
        <f t="shared" ref="C10:R10" si="1">(C11/C9)*10</f>
        <v>40</v>
      </c>
      <c r="D10" s="186">
        <f t="shared" si="1"/>
        <v>40</v>
      </c>
      <c r="E10" s="185" t="e">
        <v>#DIV/0!</v>
      </c>
      <c r="F10" s="186" t="e">
        <f t="shared" si="1"/>
        <v>#DIV/0!</v>
      </c>
      <c r="G10" s="185" t="e">
        <f t="shared" si="1"/>
        <v>#DIV/0!</v>
      </c>
      <c r="H10" s="186" t="e">
        <f t="shared" si="1"/>
        <v>#DIV/0!</v>
      </c>
      <c r="I10" s="185" t="e">
        <f t="shared" si="1"/>
        <v>#DIV/0!</v>
      </c>
      <c r="J10" s="186" t="e">
        <f t="shared" si="1"/>
        <v>#DIV/0!</v>
      </c>
      <c r="K10" s="185">
        <f t="shared" si="1"/>
        <v>57.278785195105364</v>
      </c>
      <c r="L10" s="186">
        <f t="shared" si="1"/>
        <v>53.532092933043323</v>
      </c>
      <c r="M10" s="185">
        <f t="shared" si="1"/>
        <v>57.567567567567572</v>
      </c>
      <c r="N10" s="186">
        <f t="shared" si="1"/>
        <v>55.081081081081081</v>
      </c>
      <c r="O10" s="185">
        <f t="shared" si="1"/>
        <v>37.445482866043619</v>
      </c>
      <c r="P10" s="186">
        <f t="shared" si="1"/>
        <v>23.319148936170212</v>
      </c>
      <c r="Q10" s="185" t="e">
        <f t="shared" si="1"/>
        <v>#DIV/0!</v>
      </c>
      <c r="R10" s="186" t="e">
        <f t="shared" si="1"/>
        <v>#DIV/0!</v>
      </c>
    </row>
    <row r="11" spans="1:21" x14ac:dyDescent="0.25">
      <c r="A11" s="84"/>
      <c r="B11" s="202" t="s">
        <v>7</v>
      </c>
      <c r="C11" s="187">
        <v>92</v>
      </c>
      <c r="D11" s="188">
        <v>87.6</v>
      </c>
      <c r="E11" s="187"/>
      <c r="F11" s="188"/>
      <c r="G11" s="187"/>
      <c r="H11" s="188"/>
      <c r="I11" s="187"/>
      <c r="J11" s="188"/>
      <c r="K11" s="187">
        <v>2121.4</v>
      </c>
      <c r="L11" s="188">
        <v>1932</v>
      </c>
      <c r="M11" s="187">
        <v>170.4</v>
      </c>
      <c r="N11" s="188">
        <v>101.9</v>
      </c>
      <c r="O11" s="187">
        <v>1202</v>
      </c>
      <c r="P11" s="188">
        <v>1096</v>
      </c>
      <c r="Q11" s="187"/>
      <c r="R11" s="188"/>
    </row>
    <row r="12" spans="1:21" x14ac:dyDescent="0.25">
      <c r="A12" s="9" t="s">
        <v>10</v>
      </c>
      <c r="B12" s="200" t="s">
        <v>4</v>
      </c>
      <c r="C12" s="171">
        <v>138.9</v>
      </c>
      <c r="D12" s="172">
        <v>139.19999999999999</v>
      </c>
      <c r="E12" s="171">
        <v>51</v>
      </c>
      <c r="F12" s="172">
        <v>55</v>
      </c>
      <c r="G12" s="171">
        <f>G15+G18+G21</f>
        <v>666</v>
      </c>
      <c r="H12" s="172">
        <f>H15+H18</f>
        <v>796</v>
      </c>
      <c r="I12" s="171">
        <f>I15+I18+I21</f>
        <v>455.6</v>
      </c>
      <c r="J12" s="172">
        <f>J15+J18+J21</f>
        <v>468</v>
      </c>
      <c r="K12" s="171">
        <f>(K15+K18)</f>
        <v>1908</v>
      </c>
      <c r="L12" s="172">
        <f>L18+L15</f>
        <v>1858</v>
      </c>
      <c r="M12" s="171">
        <f>M15+M18+M21</f>
        <v>1566.1</v>
      </c>
      <c r="N12" s="172">
        <f>N15+N18+N21</f>
        <v>1653.5</v>
      </c>
      <c r="O12" s="171">
        <v>133</v>
      </c>
      <c r="P12" s="172">
        <v>142</v>
      </c>
      <c r="Q12" s="171">
        <v>178.9</v>
      </c>
      <c r="R12" s="172">
        <v>178.9</v>
      </c>
    </row>
    <row r="13" spans="1:21" x14ac:dyDescent="0.25">
      <c r="A13" s="14" t="s">
        <v>11</v>
      </c>
      <c r="B13" s="201" t="s">
        <v>6</v>
      </c>
      <c r="C13" s="185">
        <f t="shared" ref="C13:O13" si="2">(C14/C12)*10</f>
        <v>56.047516198704102</v>
      </c>
      <c r="D13" s="186">
        <f t="shared" si="2"/>
        <v>55.948275862068968</v>
      </c>
      <c r="E13" s="185">
        <v>84.002205071664832</v>
      </c>
      <c r="F13" s="186">
        <f t="shared" si="2"/>
        <v>78.909090909090907</v>
      </c>
      <c r="G13" s="185">
        <f t="shared" si="2"/>
        <v>59.984984984984983</v>
      </c>
      <c r="H13" s="186">
        <f t="shared" si="2"/>
        <v>50.879396984924625</v>
      </c>
      <c r="I13" s="185">
        <f t="shared" si="2"/>
        <v>39.947322212467078</v>
      </c>
      <c r="J13" s="186">
        <f t="shared" si="2"/>
        <v>25.512820512820511</v>
      </c>
      <c r="K13" s="185">
        <f>(K14/K12)*10</f>
        <v>66.609014675052407</v>
      </c>
      <c r="L13" s="186">
        <f t="shared" si="2"/>
        <v>65.31754574811626</v>
      </c>
      <c r="M13" s="185">
        <f t="shared" si="2"/>
        <v>69.302087989272707</v>
      </c>
      <c r="N13" s="186">
        <f t="shared" si="2"/>
        <v>64.657393407922569</v>
      </c>
      <c r="O13" s="185">
        <f t="shared" si="2"/>
        <v>26.69172932330827</v>
      </c>
      <c r="P13" s="186">
        <v>26</v>
      </c>
      <c r="Q13" s="185">
        <f>(Q14/Q12)*10</f>
        <v>83.376187814421456</v>
      </c>
      <c r="R13" s="186">
        <f>(R14/R12)*10</f>
        <v>80.939072107322531</v>
      </c>
    </row>
    <row r="14" spans="1:21" x14ac:dyDescent="0.25">
      <c r="A14" s="203"/>
      <c r="B14" s="201" t="s">
        <v>7</v>
      </c>
      <c r="C14" s="185">
        <v>778.5</v>
      </c>
      <c r="D14" s="186">
        <v>778.8</v>
      </c>
      <c r="E14" s="185">
        <v>410</v>
      </c>
      <c r="F14" s="186">
        <v>434</v>
      </c>
      <c r="G14" s="185">
        <f>G17+G20+G23</f>
        <v>3995</v>
      </c>
      <c r="H14" s="186">
        <f t="shared" ref="H14" si="3">H17+H20+H23</f>
        <v>4050</v>
      </c>
      <c r="I14" s="185">
        <f>I17+I20+I23</f>
        <v>1820</v>
      </c>
      <c r="J14" s="186">
        <f>J17+J20+J23</f>
        <v>1194</v>
      </c>
      <c r="K14" s="185">
        <v>12709</v>
      </c>
      <c r="L14" s="186">
        <v>12136</v>
      </c>
      <c r="M14" s="185">
        <f t="shared" ref="M14" si="4">M17+M20+M23</f>
        <v>10853.4</v>
      </c>
      <c r="N14" s="186">
        <f>N17+N20+N23</f>
        <v>10691.099999999999</v>
      </c>
      <c r="O14" s="185">
        <v>355</v>
      </c>
      <c r="P14" s="186">
        <v>390</v>
      </c>
      <c r="Q14" s="185">
        <v>1491.6</v>
      </c>
      <c r="R14" s="186">
        <v>1448</v>
      </c>
    </row>
    <row r="15" spans="1:21" s="77" customFormat="1" x14ac:dyDescent="0.25">
      <c r="A15" s="204" t="s">
        <v>12</v>
      </c>
      <c r="B15" s="205" t="s">
        <v>4</v>
      </c>
      <c r="C15" s="190">
        <v>65.2</v>
      </c>
      <c r="D15" s="191">
        <v>66.2</v>
      </c>
      <c r="E15" s="190">
        <v>42.6</v>
      </c>
      <c r="F15" s="191">
        <v>40</v>
      </c>
      <c r="G15" s="190">
        <v>666</v>
      </c>
      <c r="H15" s="191">
        <v>83</v>
      </c>
      <c r="I15" s="190">
        <v>380</v>
      </c>
      <c r="J15" s="191">
        <v>378</v>
      </c>
      <c r="K15" s="190">
        <v>1400</v>
      </c>
      <c r="L15" s="191">
        <v>1358</v>
      </c>
      <c r="M15" s="190">
        <v>1226.5999999999999</v>
      </c>
      <c r="N15" s="191">
        <v>1216.9000000000001</v>
      </c>
      <c r="O15" s="190"/>
      <c r="P15" s="191"/>
      <c r="Q15" s="190">
        <v>64.606999999999999</v>
      </c>
      <c r="R15" s="191">
        <v>56.13</v>
      </c>
      <c r="S15" s="2"/>
    </row>
    <row r="16" spans="1:21" s="77" customFormat="1" x14ac:dyDescent="0.25">
      <c r="A16" s="204" t="s">
        <v>13</v>
      </c>
      <c r="B16" s="205" t="s">
        <v>6</v>
      </c>
      <c r="C16" s="190">
        <f t="shared" ref="C16:O16" si="5">(C17/C15)*10</f>
        <v>65.904907975460119</v>
      </c>
      <c r="D16" s="191">
        <f t="shared" si="5"/>
        <v>65</v>
      </c>
      <c r="E16" s="190">
        <v>86.3849765258216</v>
      </c>
      <c r="F16" s="191">
        <f t="shared" si="5"/>
        <v>90</v>
      </c>
      <c r="G16" s="190">
        <f t="shared" si="5"/>
        <v>59.984984984984983</v>
      </c>
      <c r="H16" s="191">
        <f t="shared" si="5"/>
        <v>54.216867469879517</v>
      </c>
      <c r="I16" s="190">
        <f t="shared" si="5"/>
        <v>40</v>
      </c>
      <c r="J16" s="191">
        <f t="shared" si="5"/>
        <v>25.846560846560848</v>
      </c>
      <c r="K16" s="190">
        <f t="shared" si="5"/>
        <v>64.828571428571436</v>
      </c>
      <c r="L16" s="191">
        <f xml:space="preserve"> (L17/L15)*10</f>
        <v>66.958762886597938</v>
      </c>
      <c r="M16" s="190">
        <f t="shared" si="5"/>
        <v>73.530898418392297</v>
      </c>
      <c r="N16" s="191">
        <f t="shared" si="5"/>
        <v>69.203714356150869</v>
      </c>
      <c r="O16" s="190" t="e">
        <f t="shared" si="5"/>
        <v>#DIV/0!</v>
      </c>
      <c r="P16" s="191"/>
      <c r="Q16" s="190">
        <f>(Q17/Q15)*10</f>
        <v>91.011809865804011</v>
      </c>
      <c r="R16" s="191">
        <f>(R17/R15)*10</f>
        <v>93.399251737039023</v>
      </c>
      <c r="S16" s="2"/>
    </row>
    <row r="17" spans="1:19" s="77" customFormat="1" x14ac:dyDescent="0.25">
      <c r="A17" s="204"/>
      <c r="B17" s="205" t="s">
        <v>7</v>
      </c>
      <c r="C17" s="190">
        <v>429.7</v>
      </c>
      <c r="D17" s="191">
        <v>430.3</v>
      </c>
      <c r="E17" s="190">
        <v>368</v>
      </c>
      <c r="F17" s="191">
        <v>360</v>
      </c>
      <c r="G17" s="190">
        <v>3995</v>
      </c>
      <c r="H17" s="191">
        <v>450</v>
      </c>
      <c r="I17" s="190">
        <v>1520</v>
      </c>
      <c r="J17" s="191">
        <v>977</v>
      </c>
      <c r="K17" s="190">
        <v>9076</v>
      </c>
      <c r="L17" s="191">
        <v>9093</v>
      </c>
      <c r="M17" s="190">
        <v>9019.2999999999993</v>
      </c>
      <c r="N17" s="191">
        <v>8421.4</v>
      </c>
      <c r="O17" s="190"/>
      <c r="P17" s="191"/>
      <c r="Q17" s="190">
        <v>588</v>
      </c>
      <c r="R17" s="191">
        <v>524.25</v>
      </c>
    </row>
    <row r="18" spans="1:19" s="77" customFormat="1" x14ac:dyDescent="0.25">
      <c r="A18" s="204" t="s">
        <v>14</v>
      </c>
      <c r="B18" s="205" t="s">
        <v>4</v>
      </c>
      <c r="C18" s="190">
        <v>32.200000000000003</v>
      </c>
      <c r="D18" s="191">
        <v>33</v>
      </c>
      <c r="E18" s="190">
        <v>2.5</v>
      </c>
      <c r="F18" s="191">
        <v>2.5</v>
      </c>
      <c r="G18" s="190"/>
      <c r="H18" s="191">
        <v>713</v>
      </c>
      <c r="I18" s="190"/>
      <c r="J18" s="191"/>
      <c r="K18" s="190">
        <v>508</v>
      </c>
      <c r="L18" s="191">
        <v>500</v>
      </c>
      <c r="M18" s="190">
        <v>339.5</v>
      </c>
      <c r="N18" s="191">
        <v>436.6</v>
      </c>
      <c r="O18" s="190"/>
      <c r="P18" s="191"/>
      <c r="Q18" s="190">
        <v>114.387</v>
      </c>
      <c r="R18" s="191">
        <v>122.86</v>
      </c>
    </row>
    <row r="19" spans="1:19" s="77" customFormat="1" x14ac:dyDescent="0.25">
      <c r="A19" s="204" t="s">
        <v>15</v>
      </c>
      <c r="B19" s="205" t="s">
        <v>6</v>
      </c>
      <c r="C19" s="190">
        <f t="shared" ref="C19:P19" si="6">(C20/C18)*10</f>
        <v>40</v>
      </c>
      <c r="D19" s="191">
        <f t="shared" si="6"/>
        <v>45</v>
      </c>
      <c r="E19" s="190">
        <v>46.4</v>
      </c>
      <c r="F19" s="191">
        <f t="shared" si="6"/>
        <v>45.2</v>
      </c>
      <c r="G19" s="190" t="e">
        <f t="shared" si="6"/>
        <v>#DIV/0!</v>
      </c>
      <c r="H19" s="191">
        <f t="shared" si="6"/>
        <v>50.490883590462836</v>
      </c>
      <c r="I19" s="190" t="e">
        <f t="shared" si="6"/>
        <v>#DIV/0!</v>
      </c>
      <c r="J19" s="191" t="e">
        <f t="shared" si="6"/>
        <v>#DIV/0!</v>
      </c>
      <c r="K19" s="190">
        <f t="shared" si="6"/>
        <v>59.114173228346452</v>
      </c>
      <c r="L19" s="191">
        <f t="shared" si="6"/>
        <v>60.86</v>
      </c>
      <c r="M19" s="190">
        <f t="shared" si="6"/>
        <v>54.023564064801171</v>
      </c>
      <c r="N19" s="191">
        <f t="shared" si="6"/>
        <v>51.985799358680708</v>
      </c>
      <c r="O19" s="190" t="e">
        <f t="shared" si="6"/>
        <v>#DIV/0!</v>
      </c>
      <c r="P19" s="191" t="e">
        <f t="shared" si="6"/>
        <v>#DIV/0!</v>
      </c>
      <c r="Q19" s="190">
        <f>(Q20/Q18)*10</f>
        <v>79.00373294168044</v>
      </c>
      <c r="R19" s="191">
        <f>(R20/R18)*10</f>
        <v>75.20185577079603</v>
      </c>
    </row>
    <row r="20" spans="1:19" s="77" customFormat="1" x14ac:dyDescent="0.25">
      <c r="A20" s="206"/>
      <c r="B20" s="205" t="s">
        <v>7</v>
      </c>
      <c r="C20" s="190">
        <v>128.80000000000001</v>
      </c>
      <c r="D20" s="191">
        <v>148.5</v>
      </c>
      <c r="E20" s="190">
        <v>11.6</v>
      </c>
      <c r="F20" s="191">
        <v>11.3</v>
      </c>
      <c r="G20" s="190"/>
      <c r="H20" s="191">
        <v>3600</v>
      </c>
      <c r="I20" s="190"/>
      <c r="J20" s="191"/>
      <c r="K20" s="190">
        <v>3003</v>
      </c>
      <c r="L20" s="191">
        <v>3043</v>
      </c>
      <c r="M20" s="190">
        <v>1834.1</v>
      </c>
      <c r="N20" s="191">
        <v>2269.6999999999998</v>
      </c>
      <c r="O20" s="190"/>
      <c r="P20" s="191"/>
      <c r="Q20" s="190">
        <v>903.7</v>
      </c>
      <c r="R20" s="191">
        <v>923.93</v>
      </c>
    </row>
    <row r="21" spans="1:19" s="77" customFormat="1" x14ac:dyDescent="0.25">
      <c r="A21" s="204" t="s">
        <v>16</v>
      </c>
      <c r="B21" s="205" t="s">
        <v>4</v>
      </c>
      <c r="C21" s="190">
        <v>41.5</v>
      </c>
      <c r="D21" s="191">
        <v>40</v>
      </c>
      <c r="E21" s="190">
        <v>0.25</v>
      </c>
      <c r="F21" s="191">
        <v>0.3</v>
      </c>
      <c r="G21" s="190"/>
      <c r="H21" s="191"/>
      <c r="I21" s="190">
        <v>75.599999999999994</v>
      </c>
      <c r="J21" s="191">
        <v>90</v>
      </c>
      <c r="K21" s="190"/>
      <c r="L21" s="191"/>
      <c r="M21" s="190"/>
      <c r="N21" s="191"/>
      <c r="O21" s="190"/>
      <c r="P21" s="191"/>
      <c r="Q21" s="190"/>
      <c r="R21" s="191"/>
    </row>
    <row r="22" spans="1:19" s="77" customFormat="1" x14ac:dyDescent="0.25">
      <c r="A22" s="204" t="s">
        <v>17</v>
      </c>
      <c r="B22" s="205" t="s">
        <v>6</v>
      </c>
      <c r="C22" s="190">
        <f t="shared" ref="C22:R22" si="7">(C23/C21)*10</f>
        <v>53.01204819277109</v>
      </c>
      <c r="D22" s="191">
        <f t="shared" si="7"/>
        <v>50</v>
      </c>
      <c r="E22" s="190">
        <v>54</v>
      </c>
      <c r="F22" s="191">
        <v>54</v>
      </c>
      <c r="G22" s="190" t="e">
        <f t="shared" si="7"/>
        <v>#DIV/0!</v>
      </c>
      <c r="H22" s="191" t="e">
        <f t="shared" si="7"/>
        <v>#DIV/0!</v>
      </c>
      <c r="I22" s="190">
        <f t="shared" si="7"/>
        <v>39.682539682539684</v>
      </c>
      <c r="J22" s="191">
        <f t="shared" si="7"/>
        <v>24.111111111111111</v>
      </c>
      <c r="K22" s="190" t="e">
        <f t="shared" si="7"/>
        <v>#DIV/0!</v>
      </c>
      <c r="L22" s="191" t="e">
        <f t="shared" si="7"/>
        <v>#DIV/0!</v>
      </c>
      <c r="M22" s="190" t="e">
        <f t="shared" si="7"/>
        <v>#DIV/0!</v>
      </c>
      <c r="N22" s="191" t="e">
        <f t="shared" si="7"/>
        <v>#DIV/0!</v>
      </c>
      <c r="O22" s="190" t="e">
        <f t="shared" si="7"/>
        <v>#DIV/0!</v>
      </c>
      <c r="P22" s="191" t="e">
        <f t="shared" si="7"/>
        <v>#DIV/0!</v>
      </c>
      <c r="Q22" s="190" t="e">
        <f t="shared" si="7"/>
        <v>#DIV/0!</v>
      </c>
      <c r="R22" s="191" t="e">
        <f t="shared" si="7"/>
        <v>#DIV/0!</v>
      </c>
    </row>
    <row r="23" spans="1:19" s="77" customFormat="1" x14ac:dyDescent="0.25">
      <c r="A23" s="207"/>
      <c r="B23" s="208" t="s">
        <v>7</v>
      </c>
      <c r="C23" s="192">
        <v>220</v>
      </c>
      <c r="D23" s="193">
        <v>200</v>
      </c>
      <c r="E23" s="192">
        <v>1.35</v>
      </c>
      <c r="F23" s="193">
        <v>1.4</v>
      </c>
      <c r="G23" s="192"/>
      <c r="H23" s="193"/>
      <c r="I23" s="192">
        <v>300</v>
      </c>
      <c r="J23" s="193">
        <v>217</v>
      </c>
      <c r="K23" s="192"/>
      <c r="L23" s="193"/>
      <c r="M23" s="192"/>
      <c r="N23" s="193"/>
      <c r="O23" s="192"/>
      <c r="P23" s="193"/>
      <c r="Q23" s="192">
        <v>0</v>
      </c>
      <c r="R23" s="193">
        <v>0</v>
      </c>
    </row>
    <row r="24" spans="1:19" x14ac:dyDescent="0.25">
      <c r="A24" s="9" t="s">
        <v>18</v>
      </c>
      <c r="B24" s="200" t="s">
        <v>4</v>
      </c>
      <c r="C24" s="171">
        <v>283</v>
      </c>
      <c r="D24" s="172">
        <v>287</v>
      </c>
      <c r="E24" s="171"/>
      <c r="F24" s="172"/>
      <c r="G24" s="171">
        <f t="shared" ref="G24:R24" si="8">G27+G30</f>
        <v>5</v>
      </c>
      <c r="H24" s="172">
        <v>6.3</v>
      </c>
      <c r="I24" s="171">
        <f t="shared" si="8"/>
        <v>0</v>
      </c>
      <c r="J24" s="172">
        <f t="shared" si="8"/>
        <v>0</v>
      </c>
      <c r="K24" s="171">
        <f>K27+K30</f>
        <v>2782</v>
      </c>
      <c r="L24" s="172">
        <f>L27+L30</f>
        <v>2774</v>
      </c>
      <c r="M24" s="190">
        <v>432</v>
      </c>
      <c r="N24" s="172">
        <v>453.3</v>
      </c>
      <c r="O24" s="171">
        <f t="shared" si="8"/>
        <v>143</v>
      </c>
      <c r="P24" s="172">
        <f t="shared" si="8"/>
        <v>152</v>
      </c>
      <c r="Q24" s="171">
        <f t="shared" si="8"/>
        <v>11.8</v>
      </c>
      <c r="R24" s="172">
        <f t="shared" si="8"/>
        <v>16.5</v>
      </c>
      <c r="S24" s="77"/>
    </row>
    <row r="25" spans="1:19" x14ac:dyDescent="0.25">
      <c r="A25" s="14" t="s">
        <v>19</v>
      </c>
      <c r="B25" s="201" t="s">
        <v>6</v>
      </c>
      <c r="C25" s="185"/>
      <c r="D25" s="186"/>
      <c r="E25" s="185"/>
      <c r="F25" s="186"/>
      <c r="G25" s="185">
        <f t="shared" ref="G25:R25" si="9">(G26/G24)*10</f>
        <v>70</v>
      </c>
      <c r="H25" s="186">
        <f t="shared" si="9"/>
        <v>66.666666666666671</v>
      </c>
      <c r="I25" s="185" t="e">
        <f t="shared" si="9"/>
        <v>#DIV/0!</v>
      </c>
      <c r="J25" s="186" t="e">
        <f t="shared" si="9"/>
        <v>#DIV/0!</v>
      </c>
      <c r="K25" s="185">
        <f t="shared" si="9"/>
        <v>63.820273184759166</v>
      </c>
      <c r="L25" s="186">
        <f>L26/L24*10</f>
        <v>115.11535688536411</v>
      </c>
      <c r="M25" s="190">
        <f t="shared" ref="M25" si="10">(M26/M24)*10</f>
        <v>105.26851851851852</v>
      </c>
      <c r="N25" s="186">
        <f t="shared" si="9"/>
        <v>96.115155526141621</v>
      </c>
      <c r="O25" s="185">
        <f t="shared" si="9"/>
        <v>99.580419580419587</v>
      </c>
      <c r="P25" s="186">
        <v>99</v>
      </c>
      <c r="Q25" s="185">
        <f t="shared" si="9"/>
        <v>0</v>
      </c>
      <c r="R25" s="186">
        <f t="shared" si="9"/>
        <v>0</v>
      </c>
      <c r="S25" s="77"/>
    </row>
    <row r="26" spans="1:19" x14ac:dyDescent="0.25">
      <c r="A26" s="203"/>
      <c r="B26" s="201" t="s">
        <v>7</v>
      </c>
      <c r="C26" s="185"/>
      <c r="D26" s="186"/>
      <c r="E26" s="185"/>
      <c r="F26" s="186"/>
      <c r="G26" s="185">
        <f t="shared" ref="G26:R26" si="11">G29+G32</f>
        <v>35</v>
      </c>
      <c r="H26" s="186">
        <v>42</v>
      </c>
      <c r="I26" s="185">
        <f t="shared" si="11"/>
        <v>0</v>
      </c>
      <c r="J26" s="186">
        <f t="shared" si="11"/>
        <v>0</v>
      </c>
      <c r="K26" s="185">
        <v>17754.8</v>
      </c>
      <c r="L26" s="186">
        <f>L29+L32</f>
        <v>31933</v>
      </c>
      <c r="M26" s="190">
        <v>4547.6000000000004</v>
      </c>
      <c r="N26" s="186">
        <v>4356.8999999999996</v>
      </c>
      <c r="O26" s="185">
        <f t="shared" si="11"/>
        <v>1424</v>
      </c>
      <c r="P26" s="186">
        <f t="shared" si="11"/>
        <v>1527</v>
      </c>
      <c r="Q26" s="185">
        <f t="shared" si="11"/>
        <v>0</v>
      </c>
      <c r="R26" s="186">
        <f t="shared" si="11"/>
        <v>0</v>
      </c>
    </row>
    <row r="27" spans="1:19" s="77" customFormat="1" x14ac:dyDescent="0.25">
      <c r="A27" s="204" t="s">
        <v>81</v>
      </c>
      <c r="B27" s="205" t="s">
        <v>4</v>
      </c>
      <c r="C27" s="190">
        <v>203</v>
      </c>
      <c r="D27" s="191">
        <v>200.7</v>
      </c>
      <c r="E27" s="190">
        <v>49</v>
      </c>
      <c r="F27" s="191">
        <v>41</v>
      </c>
      <c r="G27" s="190">
        <v>5</v>
      </c>
      <c r="H27" s="191">
        <v>6.3</v>
      </c>
      <c r="I27" s="190"/>
      <c r="J27" s="191"/>
      <c r="K27" s="190">
        <v>1375</v>
      </c>
      <c r="L27" s="191">
        <v>1375</v>
      </c>
      <c r="M27" s="190">
        <v>432</v>
      </c>
      <c r="N27" s="213">
        <v>453.3</v>
      </c>
      <c r="O27" s="190">
        <v>143</v>
      </c>
      <c r="P27" s="191">
        <v>152</v>
      </c>
      <c r="Q27" s="190"/>
      <c r="R27" s="191"/>
      <c r="S27" s="2"/>
    </row>
    <row r="28" spans="1:19" s="77" customFormat="1" x14ac:dyDescent="0.25">
      <c r="A28" s="204" t="s">
        <v>82</v>
      </c>
      <c r="B28" s="205" t="s">
        <v>6</v>
      </c>
      <c r="C28" s="190">
        <f t="shared" ref="C28:R28" si="12">(C29/C27)*10</f>
        <v>100</v>
      </c>
      <c r="D28" s="191">
        <f t="shared" si="12"/>
        <v>100</v>
      </c>
      <c r="E28" s="190">
        <v>124.224489795918</v>
      </c>
      <c r="F28" s="191">
        <f>(F29/F27)*10</f>
        <v>113.65853658536585</v>
      </c>
      <c r="G28" s="190">
        <f t="shared" si="12"/>
        <v>70</v>
      </c>
      <c r="H28" s="191">
        <f t="shared" si="12"/>
        <v>66.666666666666671</v>
      </c>
      <c r="I28" s="190" t="e">
        <f t="shared" si="12"/>
        <v>#DIV/0!</v>
      </c>
      <c r="J28" s="191" t="e">
        <f t="shared" si="12"/>
        <v>#DIV/0!</v>
      </c>
      <c r="K28" s="190">
        <f>(K29/K27)*10</f>
        <v>103.71636363636364</v>
      </c>
      <c r="L28" s="191">
        <f>(L29/L27)*10</f>
        <v>94.043636363636352</v>
      </c>
      <c r="M28" s="190">
        <f t="shared" si="12"/>
        <v>105.26851851851852</v>
      </c>
      <c r="N28" s="191">
        <f t="shared" si="12"/>
        <v>96.115155526141621</v>
      </c>
      <c r="O28" s="190">
        <f t="shared" si="12"/>
        <v>99.580419580419587</v>
      </c>
      <c r="P28" s="191">
        <f t="shared" si="12"/>
        <v>100.46052631578947</v>
      </c>
      <c r="Q28" s="190" t="e">
        <f t="shared" si="12"/>
        <v>#DIV/0!</v>
      </c>
      <c r="R28" s="191" t="e">
        <f t="shared" si="12"/>
        <v>#DIV/0!</v>
      </c>
      <c r="S28" s="2"/>
    </row>
    <row r="29" spans="1:19" s="77" customFormat="1" x14ac:dyDescent="0.25">
      <c r="A29" s="204"/>
      <c r="B29" s="205" t="s">
        <v>7</v>
      </c>
      <c r="C29" s="190">
        <v>2030</v>
      </c>
      <c r="D29" s="191">
        <v>2007</v>
      </c>
      <c r="E29" s="190">
        <v>599</v>
      </c>
      <c r="F29" s="191">
        <v>466</v>
      </c>
      <c r="G29" s="190">
        <v>35</v>
      </c>
      <c r="H29" s="191">
        <v>42</v>
      </c>
      <c r="I29" s="190"/>
      <c r="J29" s="191"/>
      <c r="K29" s="190">
        <v>14261</v>
      </c>
      <c r="L29" s="191">
        <v>12931</v>
      </c>
      <c r="M29" s="190">
        <v>4547.6000000000004</v>
      </c>
      <c r="N29" s="213">
        <v>4356.8999999999996</v>
      </c>
      <c r="O29" s="190">
        <v>1424</v>
      </c>
      <c r="P29" s="191">
        <v>1527</v>
      </c>
      <c r="Q29" s="190"/>
      <c r="R29" s="191"/>
    </row>
    <row r="30" spans="1:19" s="77" customFormat="1" x14ac:dyDescent="0.25">
      <c r="A30" s="204" t="s">
        <v>83</v>
      </c>
      <c r="B30" s="205" t="s">
        <v>4</v>
      </c>
      <c r="C30" s="190">
        <v>80</v>
      </c>
      <c r="D30" s="191">
        <v>80</v>
      </c>
      <c r="E30" s="190"/>
      <c r="F30" s="191"/>
      <c r="G30" s="190"/>
      <c r="H30" s="191"/>
      <c r="I30" s="190"/>
      <c r="J30" s="191"/>
      <c r="K30" s="190">
        <v>1407</v>
      </c>
      <c r="L30" s="191">
        <v>1399</v>
      </c>
      <c r="M30" s="190"/>
      <c r="N30" s="213"/>
      <c r="O30" s="190"/>
      <c r="P30" s="191"/>
      <c r="Q30" s="190">
        <v>11.8</v>
      </c>
      <c r="R30" s="191">
        <v>16.5</v>
      </c>
    </row>
    <row r="31" spans="1:19" s="77" customFormat="1" x14ac:dyDescent="0.25">
      <c r="A31" s="204" t="s">
        <v>84</v>
      </c>
      <c r="B31" s="205" t="s">
        <v>6</v>
      </c>
      <c r="C31" s="190">
        <f t="shared" ref="C31:P31" si="13">(C32/C30)*10</f>
        <v>0</v>
      </c>
      <c r="D31" s="191">
        <f t="shared" si="13"/>
        <v>0</v>
      </c>
      <c r="E31" s="190"/>
      <c r="F31" s="191"/>
      <c r="G31" s="190" t="e">
        <f t="shared" si="13"/>
        <v>#DIV/0!</v>
      </c>
      <c r="H31" s="191" t="e">
        <f t="shared" si="13"/>
        <v>#DIV/0!</v>
      </c>
      <c r="I31" s="190" t="e">
        <f t="shared" si="13"/>
        <v>#DIV/0!</v>
      </c>
      <c r="J31" s="191" t="e">
        <f t="shared" si="13"/>
        <v>#DIV/0!</v>
      </c>
      <c r="K31" s="190">
        <f>(K32/K30)*10</f>
        <v>135.85643212508884</v>
      </c>
      <c r="L31" s="191">
        <f t="shared" si="13"/>
        <v>135.82558970693353</v>
      </c>
      <c r="M31" s="190"/>
      <c r="N31" s="191" t="e">
        <f t="shared" si="13"/>
        <v>#DIV/0!</v>
      </c>
      <c r="O31" s="190" t="e">
        <f t="shared" si="13"/>
        <v>#DIV/0!</v>
      </c>
      <c r="P31" s="191" t="e">
        <f t="shared" si="13"/>
        <v>#DIV/0!</v>
      </c>
      <c r="Q31" s="190"/>
      <c r="R31" s="191"/>
    </row>
    <row r="32" spans="1:19" s="77" customFormat="1" x14ac:dyDescent="0.25">
      <c r="A32" s="206"/>
      <c r="B32" s="205" t="s">
        <v>7</v>
      </c>
      <c r="C32" s="190"/>
      <c r="D32" s="191"/>
      <c r="E32" s="190"/>
      <c r="F32" s="191"/>
      <c r="G32" s="190"/>
      <c r="H32" s="191"/>
      <c r="I32" s="190"/>
      <c r="J32" s="191"/>
      <c r="K32" s="190">
        <v>19115</v>
      </c>
      <c r="L32" s="191">
        <v>19002</v>
      </c>
      <c r="M32" s="190"/>
      <c r="N32" s="213"/>
      <c r="O32" s="190"/>
      <c r="P32" s="191"/>
      <c r="Q32" s="192"/>
      <c r="R32" s="193"/>
    </row>
    <row r="33" spans="1:19" x14ac:dyDescent="0.25">
      <c r="A33" s="9" t="s">
        <v>20</v>
      </c>
      <c r="B33" s="200" t="s">
        <v>4</v>
      </c>
      <c r="C33" s="171">
        <v>34</v>
      </c>
      <c r="D33" s="172">
        <v>40.700000000000003</v>
      </c>
      <c r="E33" s="171">
        <v>2</v>
      </c>
      <c r="F33" s="172">
        <v>2</v>
      </c>
      <c r="G33" s="171">
        <v>111</v>
      </c>
      <c r="H33" s="172">
        <v>93</v>
      </c>
      <c r="I33" s="171">
        <v>32</v>
      </c>
      <c r="J33" s="172">
        <v>16.7</v>
      </c>
      <c r="K33" s="171">
        <v>24</v>
      </c>
      <c r="L33" s="172">
        <v>24</v>
      </c>
      <c r="M33" s="171">
        <v>537.29999999999995</v>
      </c>
      <c r="N33" s="172">
        <v>532.1</v>
      </c>
      <c r="O33" s="171">
        <v>16</v>
      </c>
      <c r="P33" s="172">
        <v>16</v>
      </c>
      <c r="Q33" s="171"/>
      <c r="R33" s="172"/>
      <c r="S33" s="77"/>
    </row>
    <row r="34" spans="1:19" x14ac:dyDescent="0.25">
      <c r="A34" s="14" t="s">
        <v>21</v>
      </c>
      <c r="B34" s="201" t="s">
        <v>6</v>
      </c>
      <c r="C34" s="185">
        <f t="shared" ref="C34:R34" si="14">(C35/C33)*10</f>
        <v>38</v>
      </c>
      <c r="D34" s="186">
        <f t="shared" si="14"/>
        <v>40</v>
      </c>
      <c r="E34" s="185">
        <v>48</v>
      </c>
      <c r="F34" s="186">
        <f t="shared" si="14"/>
        <v>40</v>
      </c>
      <c r="G34" s="185">
        <f>(G35/G33)*10</f>
        <v>66.306306306306311</v>
      </c>
      <c r="H34" s="186">
        <f t="shared" si="14"/>
        <v>59.13978494623656</v>
      </c>
      <c r="I34" s="185">
        <f t="shared" si="14"/>
        <v>36.25</v>
      </c>
      <c r="J34" s="186">
        <f t="shared" si="14"/>
        <v>22.155688622754489</v>
      </c>
      <c r="K34" s="185">
        <f t="shared" si="14"/>
        <v>45.833333333333329</v>
      </c>
      <c r="L34" s="186">
        <f t="shared" si="14"/>
        <v>48.333333333333329</v>
      </c>
      <c r="M34" s="185">
        <f t="shared" si="14"/>
        <v>50.94732923878653</v>
      </c>
      <c r="N34" s="186">
        <f t="shared" si="14"/>
        <v>51.836121029881596</v>
      </c>
      <c r="O34" s="185">
        <f t="shared" si="14"/>
        <v>17.5</v>
      </c>
      <c r="P34" s="186">
        <v>17</v>
      </c>
      <c r="Q34" s="185" t="e">
        <f t="shared" si="14"/>
        <v>#DIV/0!</v>
      </c>
      <c r="R34" s="186" t="e">
        <f t="shared" si="14"/>
        <v>#DIV/0!</v>
      </c>
      <c r="S34" s="77"/>
    </row>
    <row r="35" spans="1:19" x14ac:dyDescent="0.25">
      <c r="A35" s="84"/>
      <c r="B35" s="202" t="s">
        <v>7</v>
      </c>
      <c r="C35" s="187">
        <v>129.19999999999999</v>
      </c>
      <c r="D35" s="188">
        <v>162.80000000000001</v>
      </c>
      <c r="E35" s="187">
        <v>8</v>
      </c>
      <c r="F35" s="188">
        <v>8</v>
      </c>
      <c r="G35" s="187">
        <v>736</v>
      </c>
      <c r="H35" s="188">
        <v>550</v>
      </c>
      <c r="I35" s="187">
        <v>116</v>
      </c>
      <c r="J35" s="188">
        <v>37</v>
      </c>
      <c r="K35" s="187">
        <v>110</v>
      </c>
      <c r="L35" s="188">
        <v>116</v>
      </c>
      <c r="M35" s="187">
        <v>2737.4</v>
      </c>
      <c r="N35" s="188">
        <v>2758.2</v>
      </c>
      <c r="O35" s="187">
        <v>28</v>
      </c>
      <c r="P35" s="188">
        <v>31</v>
      </c>
      <c r="Q35" s="187"/>
      <c r="R35" s="188"/>
    </row>
    <row r="36" spans="1:19" x14ac:dyDescent="0.25">
      <c r="A36" s="9" t="s">
        <v>22</v>
      </c>
      <c r="B36" s="200" t="s">
        <v>4</v>
      </c>
      <c r="C36" s="171">
        <v>23</v>
      </c>
      <c r="D36" s="172">
        <v>21.4</v>
      </c>
      <c r="E36" s="171">
        <v>5</v>
      </c>
      <c r="F36" s="172">
        <v>4</v>
      </c>
      <c r="G36" s="171">
        <v>65</v>
      </c>
      <c r="H36" s="172">
        <v>82.2</v>
      </c>
      <c r="I36" s="171">
        <v>295</v>
      </c>
      <c r="J36" s="172">
        <v>325</v>
      </c>
      <c r="K36" s="171">
        <v>114</v>
      </c>
      <c r="L36" s="172">
        <v>109</v>
      </c>
      <c r="M36" s="171">
        <v>128.1</v>
      </c>
      <c r="N36" s="172">
        <v>145.69999999999999</v>
      </c>
      <c r="O36" s="171">
        <v>87</v>
      </c>
      <c r="P36" s="172">
        <v>91</v>
      </c>
      <c r="Q36" s="171">
        <v>24.28</v>
      </c>
      <c r="R36" s="172">
        <v>17.7</v>
      </c>
    </row>
    <row r="37" spans="1:19" x14ac:dyDescent="0.25">
      <c r="A37" s="14" t="s">
        <v>23</v>
      </c>
      <c r="B37" s="201" t="s">
        <v>6</v>
      </c>
      <c r="C37" s="185">
        <f t="shared" ref="C37:R37" si="15">(C38/C36)*10</f>
        <v>33.043478260869563</v>
      </c>
      <c r="D37" s="186">
        <f t="shared" si="15"/>
        <v>40</v>
      </c>
      <c r="E37" s="185">
        <v>46.25</v>
      </c>
      <c r="F37" s="186">
        <f t="shared" si="15"/>
        <v>62.5</v>
      </c>
      <c r="G37" s="185">
        <f t="shared" si="15"/>
        <v>54</v>
      </c>
      <c r="H37" s="186">
        <f t="shared" si="15"/>
        <v>48.661800486618006</v>
      </c>
      <c r="I37" s="185">
        <f>I38/I36*10</f>
        <v>36.983050847457626</v>
      </c>
      <c r="J37" s="186">
        <f t="shared" si="15"/>
        <v>24.184615384615388</v>
      </c>
      <c r="K37" s="185">
        <f>(K38/K36)*10</f>
        <v>47.894736842105267</v>
      </c>
      <c r="L37" s="186">
        <f t="shared" si="15"/>
        <v>45.504587155963307</v>
      </c>
      <c r="M37" s="185">
        <f t="shared" si="15"/>
        <v>45.003903200624514</v>
      </c>
      <c r="N37" s="186">
        <f t="shared" si="15"/>
        <v>45.586822237474266</v>
      </c>
      <c r="O37" s="185">
        <f>(O38/O36)*10</f>
        <v>14.827586206896552</v>
      </c>
      <c r="P37" s="186">
        <f t="shared" si="15"/>
        <v>9.7802197802197792</v>
      </c>
      <c r="Q37" s="185">
        <f t="shared" si="15"/>
        <v>83.649093904448094</v>
      </c>
      <c r="R37" s="186">
        <f t="shared" si="15"/>
        <v>80.920903954802256</v>
      </c>
    </row>
    <row r="38" spans="1:19" x14ac:dyDescent="0.25">
      <c r="A38" s="84"/>
      <c r="B38" s="202" t="s">
        <v>7</v>
      </c>
      <c r="C38" s="187">
        <v>76</v>
      </c>
      <c r="D38" s="188">
        <v>85.6</v>
      </c>
      <c r="E38" s="187">
        <v>24</v>
      </c>
      <c r="F38" s="188">
        <v>25</v>
      </c>
      <c r="G38" s="187">
        <v>351</v>
      </c>
      <c r="H38" s="188">
        <v>400</v>
      </c>
      <c r="I38" s="187">
        <v>1091</v>
      </c>
      <c r="J38" s="188">
        <v>786</v>
      </c>
      <c r="K38" s="187">
        <v>546</v>
      </c>
      <c r="L38" s="188">
        <v>496</v>
      </c>
      <c r="M38" s="187">
        <v>576.5</v>
      </c>
      <c r="N38" s="188">
        <v>664.2</v>
      </c>
      <c r="O38" s="187">
        <v>129</v>
      </c>
      <c r="P38" s="188">
        <v>89</v>
      </c>
      <c r="Q38" s="187">
        <v>203.1</v>
      </c>
      <c r="R38" s="188">
        <v>143.22999999999999</v>
      </c>
    </row>
    <row r="39" spans="1:19" x14ac:dyDescent="0.25">
      <c r="A39" s="9" t="s">
        <v>24</v>
      </c>
      <c r="B39" s="200" t="s">
        <v>4</v>
      </c>
      <c r="C39" s="171">
        <v>55.2</v>
      </c>
      <c r="D39" s="172">
        <v>56.6</v>
      </c>
      <c r="E39" s="171">
        <v>10</v>
      </c>
      <c r="F39" s="172">
        <v>11</v>
      </c>
      <c r="G39" s="171">
        <v>9</v>
      </c>
      <c r="H39" s="172">
        <v>5.4</v>
      </c>
      <c r="I39" s="171"/>
      <c r="J39" s="172"/>
      <c r="K39" s="171">
        <v>305</v>
      </c>
      <c r="L39" s="172">
        <v>305</v>
      </c>
      <c r="M39" s="171">
        <v>389</v>
      </c>
      <c r="N39" s="172">
        <v>390.4</v>
      </c>
      <c r="O39" s="171">
        <v>22</v>
      </c>
      <c r="P39" s="172">
        <v>19</v>
      </c>
      <c r="Q39" s="171">
        <v>0.5</v>
      </c>
      <c r="R39" s="172">
        <v>0.6</v>
      </c>
    </row>
    <row r="40" spans="1:19" x14ac:dyDescent="0.25">
      <c r="A40" s="14" t="s">
        <v>24</v>
      </c>
      <c r="B40" s="201" t="s">
        <v>6</v>
      </c>
      <c r="C40" s="185">
        <f t="shared" ref="C40:R40" si="16">(C41/C39)*10</f>
        <v>51.630434782608688</v>
      </c>
      <c r="D40" s="186">
        <f t="shared" si="16"/>
        <v>51.996466431095399</v>
      </c>
      <c r="E40" s="185">
        <v>61.818181818181813</v>
      </c>
      <c r="F40" s="186">
        <f t="shared" si="16"/>
        <v>58.181818181818187</v>
      </c>
      <c r="G40" s="185">
        <f t="shared" si="16"/>
        <v>67.777777777777771</v>
      </c>
      <c r="H40" s="186">
        <f t="shared" si="16"/>
        <v>64.81481481481481</v>
      </c>
      <c r="I40" s="185"/>
      <c r="J40" s="186"/>
      <c r="K40" s="185">
        <f t="shared" si="16"/>
        <v>51.934426229508198</v>
      </c>
      <c r="L40" s="186">
        <f>L41/L39*10</f>
        <v>53.049180327868854</v>
      </c>
      <c r="M40" s="185">
        <f t="shared" si="16"/>
        <v>59.562982005141393</v>
      </c>
      <c r="N40" s="186">
        <f t="shared" si="16"/>
        <v>61.247438524590166</v>
      </c>
      <c r="O40" s="185">
        <f t="shared" si="16"/>
        <v>21.818181818181817</v>
      </c>
      <c r="P40" s="186">
        <v>21</v>
      </c>
      <c r="Q40" s="185">
        <v>63.3</v>
      </c>
      <c r="R40" s="186">
        <f t="shared" si="16"/>
        <v>63.333333333333329</v>
      </c>
    </row>
    <row r="41" spans="1:19" x14ac:dyDescent="0.25">
      <c r="A41" s="84"/>
      <c r="B41" s="202" t="s">
        <v>7</v>
      </c>
      <c r="C41" s="187">
        <v>285</v>
      </c>
      <c r="D41" s="188">
        <v>294.3</v>
      </c>
      <c r="E41" s="187">
        <v>60</v>
      </c>
      <c r="F41" s="188">
        <v>64</v>
      </c>
      <c r="G41" s="187">
        <v>61</v>
      </c>
      <c r="H41" s="188">
        <v>35</v>
      </c>
      <c r="I41" s="187"/>
      <c r="J41" s="188"/>
      <c r="K41" s="187">
        <v>1584</v>
      </c>
      <c r="L41" s="188">
        <v>1618</v>
      </c>
      <c r="M41" s="187">
        <v>2317</v>
      </c>
      <c r="N41" s="188">
        <v>2391.1</v>
      </c>
      <c r="O41" s="187">
        <v>48</v>
      </c>
      <c r="P41" s="188">
        <v>45</v>
      </c>
      <c r="Q41" s="187">
        <v>3.6</v>
      </c>
      <c r="R41" s="188">
        <v>3.8</v>
      </c>
    </row>
    <row r="42" spans="1:19" x14ac:dyDescent="0.25">
      <c r="A42" s="9" t="s">
        <v>25</v>
      </c>
      <c r="B42" s="200" t="s">
        <v>4</v>
      </c>
      <c r="C42" s="171">
        <v>10.199999999999999</v>
      </c>
      <c r="D42" s="172">
        <v>9.5</v>
      </c>
      <c r="E42" s="171"/>
      <c r="F42" s="172"/>
      <c r="G42" s="171"/>
      <c r="H42" s="172"/>
      <c r="I42" s="171"/>
      <c r="J42" s="172"/>
      <c r="K42" s="171">
        <v>56</v>
      </c>
      <c r="L42" s="172">
        <v>56</v>
      </c>
      <c r="M42" s="171"/>
      <c r="N42" s="172"/>
      <c r="O42" s="171">
        <v>2</v>
      </c>
      <c r="P42" s="172">
        <v>2</v>
      </c>
      <c r="Q42" s="171"/>
      <c r="R42" s="172"/>
    </row>
    <row r="43" spans="1:19" x14ac:dyDescent="0.25">
      <c r="A43" s="14" t="s">
        <v>26</v>
      </c>
      <c r="B43" s="201" t="s">
        <v>6</v>
      </c>
      <c r="C43" s="185">
        <f t="shared" ref="C43:R43" si="17">(C44/C42)*10</f>
        <v>40</v>
      </c>
      <c r="D43" s="186">
        <f t="shared" si="17"/>
        <v>40</v>
      </c>
      <c r="E43" s="185" t="e">
        <v>#DIV/0!</v>
      </c>
      <c r="F43" s="186" t="e">
        <f t="shared" si="17"/>
        <v>#DIV/0!</v>
      </c>
      <c r="G43" s="185" t="e">
        <f t="shared" si="17"/>
        <v>#DIV/0!</v>
      </c>
      <c r="H43" s="186" t="e">
        <f t="shared" si="17"/>
        <v>#DIV/0!</v>
      </c>
      <c r="I43" s="185" t="e">
        <f t="shared" si="17"/>
        <v>#DIV/0!</v>
      </c>
      <c r="J43" s="186" t="e">
        <f t="shared" si="17"/>
        <v>#DIV/0!</v>
      </c>
      <c r="K43" s="185">
        <f t="shared" si="17"/>
        <v>58.214285714285708</v>
      </c>
      <c r="L43" s="186">
        <f>L44/L42*10</f>
        <v>58.392857142857146</v>
      </c>
      <c r="M43" s="185" t="e">
        <f t="shared" si="17"/>
        <v>#DIV/0!</v>
      </c>
      <c r="N43" s="186" t="e">
        <f t="shared" si="17"/>
        <v>#DIV/0!</v>
      </c>
      <c r="O43" s="185">
        <f t="shared" si="17"/>
        <v>40</v>
      </c>
      <c r="P43" s="186">
        <f t="shared" si="17"/>
        <v>40</v>
      </c>
      <c r="Q43" s="185" t="e">
        <f t="shared" si="17"/>
        <v>#DIV/0!</v>
      </c>
      <c r="R43" s="186" t="e">
        <f t="shared" si="17"/>
        <v>#DIV/0!</v>
      </c>
    </row>
    <row r="44" spans="1:19" x14ac:dyDescent="0.25">
      <c r="A44" s="84"/>
      <c r="B44" s="202" t="s">
        <v>7</v>
      </c>
      <c r="C44" s="187">
        <v>40.799999999999997</v>
      </c>
      <c r="D44" s="188">
        <v>38</v>
      </c>
      <c r="E44" s="187"/>
      <c r="F44" s="188"/>
      <c r="G44" s="187"/>
      <c r="H44" s="188"/>
      <c r="I44" s="187"/>
      <c r="J44" s="188"/>
      <c r="K44" s="187">
        <v>326</v>
      </c>
      <c r="L44" s="188">
        <v>327</v>
      </c>
      <c r="M44" s="187"/>
      <c r="N44" s="188"/>
      <c r="O44" s="187">
        <v>8</v>
      </c>
      <c r="P44" s="188">
        <v>8</v>
      </c>
      <c r="Q44" s="187"/>
      <c r="R44" s="188"/>
    </row>
    <row r="45" spans="1:19" x14ac:dyDescent="0.25">
      <c r="A45" s="9" t="s">
        <v>41</v>
      </c>
      <c r="B45" s="200" t="s">
        <v>4</v>
      </c>
      <c r="C45" s="171"/>
      <c r="D45" s="172"/>
      <c r="E45" s="171"/>
      <c r="F45" s="172"/>
      <c r="G45" s="171"/>
      <c r="H45" s="172"/>
      <c r="I45" s="171"/>
      <c r="J45" s="172"/>
      <c r="K45" s="171">
        <v>15</v>
      </c>
      <c r="L45" s="172">
        <v>15</v>
      </c>
      <c r="M45" s="171"/>
      <c r="N45" s="172"/>
      <c r="O45" s="171"/>
      <c r="P45" s="172"/>
      <c r="Q45" s="171"/>
      <c r="R45" s="172"/>
    </row>
    <row r="46" spans="1:19" x14ac:dyDescent="0.25">
      <c r="A46" s="14" t="s">
        <v>42</v>
      </c>
      <c r="B46" s="201" t="s">
        <v>6</v>
      </c>
      <c r="C46" s="185" t="e">
        <f t="shared" ref="C46:R46" si="18">(C47/C45)*10</f>
        <v>#DIV/0!</v>
      </c>
      <c r="D46" s="186" t="e">
        <f t="shared" si="18"/>
        <v>#DIV/0!</v>
      </c>
      <c r="E46" s="185" t="e">
        <v>#DIV/0!</v>
      </c>
      <c r="F46" s="186" t="e">
        <f t="shared" si="18"/>
        <v>#DIV/0!</v>
      </c>
      <c r="G46" s="185" t="e">
        <f t="shared" si="18"/>
        <v>#DIV/0!</v>
      </c>
      <c r="H46" s="186" t="e">
        <f t="shared" si="18"/>
        <v>#DIV/0!</v>
      </c>
      <c r="I46" s="185" t="e">
        <f t="shared" si="18"/>
        <v>#DIV/0!</v>
      </c>
      <c r="J46" s="186" t="e">
        <f t="shared" si="18"/>
        <v>#DIV/0!</v>
      </c>
      <c r="K46" s="185">
        <f t="shared" si="18"/>
        <v>60</v>
      </c>
      <c r="L46" s="186">
        <f t="shared" si="18"/>
        <v>58.666666666666664</v>
      </c>
      <c r="M46" s="185" t="e">
        <f t="shared" si="18"/>
        <v>#DIV/0!</v>
      </c>
      <c r="N46" s="186" t="e">
        <f t="shared" si="18"/>
        <v>#DIV/0!</v>
      </c>
      <c r="O46" s="185" t="e">
        <f t="shared" si="18"/>
        <v>#DIV/0!</v>
      </c>
      <c r="P46" s="186" t="e">
        <f t="shared" si="18"/>
        <v>#DIV/0!</v>
      </c>
      <c r="Q46" s="185" t="e">
        <f t="shared" si="18"/>
        <v>#DIV/0!</v>
      </c>
      <c r="R46" s="186" t="e">
        <f t="shared" si="18"/>
        <v>#DIV/0!</v>
      </c>
    </row>
    <row r="47" spans="1:19" x14ac:dyDescent="0.25">
      <c r="A47" s="84"/>
      <c r="B47" s="202" t="s">
        <v>7</v>
      </c>
      <c r="C47" s="187"/>
      <c r="D47" s="188"/>
      <c r="E47" s="187"/>
      <c r="F47" s="188"/>
      <c r="G47" s="187"/>
      <c r="H47" s="188"/>
      <c r="I47" s="187"/>
      <c r="J47" s="188"/>
      <c r="K47" s="187">
        <v>90</v>
      </c>
      <c r="L47" s="188">
        <v>88</v>
      </c>
      <c r="M47" s="187"/>
      <c r="N47" s="188"/>
      <c r="O47" s="187"/>
      <c r="P47" s="188"/>
      <c r="Q47" s="187"/>
      <c r="R47" s="188"/>
    </row>
    <row r="48" spans="1:19" x14ac:dyDescent="0.25">
      <c r="A48" s="9" t="s">
        <v>27</v>
      </c>
      <c r="B48" s="200" t="s">
        <v>4</v>
      </c>
      <c r="C48" s="171">
        <v>19.5</v>
      </c>
      <c r="D48" s="172">
        <v>22.9</v>
      </c>
      <c r="E48" s="171">
        <v>3.5</v>
      </c>
      <c r="F48" s="172">
        <v>3</v>
      </c>
      <c r="G48" s="171"/>
      <c r="H48" s="172"/>
      <c r="I48" s="171">
        <v>18.600000000000001</v>
      </c>
      <c r="J48" s="172">
        <v>18</v>
      </c>
      <c r="K48" s="171">
        <v>212</v>
      </c>
      <c r="L48" s="172">
        <v>204</v>
      </c>
      <c r="M48" s="171">
        <v>11</v>
      </c>
      <c r="N48" s="172">
        <v>11</v>
      </c>
      <c r="O48" s="171"/>
      <c r="P48" s="172"/>
      <c r="Q48" s="171"/>
      <c r="R48" s="172"/>
    </row>
    <row r="49" spans="1:18" x14ac:dyDescent="0.25">
      <c r="A49" s="14" t="s">
        <v>28</v>
      </c>
      <c r="B49" s="201" t="s">
        <v>6</v>
      </c>
      <c r="C49" s="185">
        <f t="shared" ref="C49:R49" si="19">(C50/C48)*10</f>
        <v>30</v>
      </c>
      <c r="D49" s="186">
        <f t="shared" si="19"/>
        <v>30.000000000000004</v>
      </c>
      <c r="E49" s="185">
        <f>E50/E48*10</f>
        <v>25.714285714285715</v>
      </c>
      <c r="F49" s="186">
        <f>F50/F48*10</f>
        <v>26.666666666666664</v>
      </c>
      <c r="G49" s="185" t="e">
        <f t="shared" si="19"/>
        <v>#DIV/0!</v>
      </c>
      <c r="H49" s="186" t="e">
        <f t="shared" si="19"/>
        <v>#DIV/0!</v>
      </c>
      <c r="I49" s="185">
        <f t="shared" si="19"/>
        <v>35.161290322580648</v>
      </c>
      <c r="J49" s="186">
        <f t="shared" si="19"/>
        <v>22.222222222222221</v>
      </c>
      <c r="K49" s="185">
        <f>(K50/K48)*10</f>
        <v>38.39622641509434</v>
      </c>
      <c r="L49" s="186">
        <f>(L50/L48)*10</f>
        <v>38.2843137254902</v>
      </c>
      <c r="M49" s="185">
        <f t="shared" si="19"/>
        <v>40</v>
      </c>
      <c r="N49" s="186">
        <f t="shared" si="19"/>
        <v>42</v>
      </c>
      <c r="O49" s="185"/>
      <c r="P49" s="186"/>
      <c r="Q49" s="185" t="e">
        <f t="shared" si="19"/>
        <v>#DIV/0!</v>
      </c>
      <c r="R49" s="186" t="e">
        <f t="shared" si="19"/>
        <v>#DIV/0!</v>
      </c>
    </row>
    <row r="50" spans="1:18" x14ac:dyDescent="0.25">
      <c r="A50" s="84"/>
      <c r="B50" s="202" t="s">
        <v>7</v>
      </c>
      <c r="C50" s="187">
        <v>58.5</v>
      </c>
      <c r="D50" s="188">
        <v>68.7</v>
      </c>
      <c r="E50" s="187">
        <v>9</v>
      </c>
      <c r="F50" s="188">
        <v>8</v>
      </c>
      <c r="G50" s="187"/>
      <c r="H50" s="188"/>
      <c r="I50" s="187">
        <v>65.400000000000006</v>
      </c>
      <c r="J50" s="188">
        <v>40</v>
      </c>
      <c r="K50" s="187">
        <v>814</v>
      </c>
      <c r="L50" s="188">
        <v>781</v>
      </c>
      <c r="M50" s="187">
        <v>44</v>
      </c>
      <c r="N50" s="188">
        <v>46.2</v>
      </c>
      <c r="O50" s="187"/>
      <c r="P50" s="188"/>
      <c r="Q50" s="187"/>
      <c r="R50" s="188"/>
    </row>
    <row r="51" spans="1:18" x14ac:dyDescent="0.25">
      <c r="A51" s="151" t="s">
        <v>87</v>
      </c>
      <c r="B51" s="209" t="s">
        <v>4</v>
      </c>
      <c r="C51" s="194">
        <f>C48+C42+C36+C33+C27+C12+C9+C6+C39</f>
        <v>765.7</v>
      </c>
      <c r="D51" s="195">
        <f>D48+D42+D39+D33+D27+D12+D9+D6+D36</f>
        <v>770.99999999999989</v>
      </c>
      <c r="E51" s="194">
        <f>E6+E12+E27+E33+E36+E39+E48</f>
        <v>324.5</v>
      </c>
      <c r="F51" s="195">
        <f>F48+F42+F36+F33+F27+F12+F9+F6+F39</f>
        <v>338</v>
      </c>
      <c r="G51" s="194">
        <f>G48+G42+G36+G33+G27+G12+G9+G6+G39</f>
        <v>1443</v>
      </c>
      <c r="H51" s="195">
        <f>H48+H42+H36+H33+H27+H12+H9+H6+H39</f>
        <v>1408.9</v>
      </c>
      <c r="I51" s="194">
        <f>I6+I12+I33+I36+I48</f>
        <v>1010.2</v>
      </c>
      <c r="J51" s="195">
        <f>J6+J12+J33+J36+J48</f>
        <v>1019.7</v>
      </c>
      <c r="K51" s="194">
        <f xml:space="preserve"> K6+K9+K12+K27+K33+K36+K39+K42+K48+K45</f>
        <v>9342.7639999999992</v>
      </c>
      <c r="L51" s="195">
        <f>L6+L42+L45+L9+L12+L27+L33+L36+L39+L48</f>
        <v>9259.9049999999988</v>
      </c>
      <c r="M51" s="194">
        <f>M48+M42+M36+M33+M27+M12+M9+M6+M39</f>
        <v>6266.1</v>
      </c>
      <c r="N51" s="195">
        <f>N48+N27+N42+N36+N33+N27+N12+N9+N6+N39</f>
        <v>6720.9</v>
      </c>
      <c r="O51" s="194">
        <f>O48+O42+O36+O33+O27+O12+O9+O6+O39</f>
        <v>879</v>
      </c>
      <c r="P51" s="195">
        <f>P48+P42+P36+P33+P27+P12+P9+P6+P39</f>
        <v>1048</v>
      </c>
      <c r="Q51" s="194">
        <f>Q48+Q42+Q36+Q33+Q27+Q12+Q9+Q6+Q39</f>
        <v>270.11700000000002</v>
      </c>
      <c r="R51" s="195">
        <f>R48+RR5342+R36+R33+R27+R12+R9+R6+R39</f>
        <v>253.7</v>
      </c>
    </row>
    <row r="52" spans="1:18" x14ac:dyDescent="0.25">
      <c r="A52" s="210"/>
      <c r="B52" s="211" t="s">
        <v>6</v>
      </c>
      <c r="C52" s="196">
        <f t="shared" ref="C52:N52" si="20">(C53/C51)*10</f>
        <v>63.123938879456702</v>
      </c>
      <c r="D52" s="197">
        <f t="shared" si="20"/>
        <v>64.103761348897535</v>
      </c>
      <c r="E52" s="196">
        <f>E53/E51*10</f>
        <v>85.485362095531599</v>
      </c>
      <c r="F52" s="197">
        <f t="shared" si="20"/>
        <v>88.165680473372774</v>
      </c>
      <c r="G52" s="196">
        <f t="shared" si="20"/>
        <v>69.240471240471237</v>
      </c>
      <c r="H52" s="197">
        <f t="shared" si="20"/>
        <v>55.68883526155156</v>
      </c>
      <c r="I52" s="196">
        <f t="shared" si="20"/>
        <v>38.669570382102549</v>
      </c>
      <c r="J52" s="197">
        <f t="shared" si="20"/>
        <v>24.58566244974012</v>
      </c>
      <c r="K52" s="196">
        <f t="shared" si="20"/>
        <v>73.888305430812565</v>
      </c>
      <c r="L52" s="197">
        <f t="shared" si="20"/>
        <v>72.259920593137849</v>
      </c>
      <c r="M52" s="196">
        <f t="shared" si="20"/>
        <v>72.704553071288359</v>
      </c>
      <c r="N52" s="197">
        <f t="shared" si="20"/>
        <v>65.179514648335783</v>
      </c>
      <c r="O52" s="196">
        <f>(O53/O51)*10</f>
        <v>41.899886234357226</v>
      </c>
      <c r="P52" s="197">
        <f>(P53/P51)*10</f>
        <v>35.13358778625954</v>
      </c>
      <c r="Q52" s="196">
        <f>(Q53/Q51)*10</f>
        <v>87.906351692044524</v>
      </c>
      <c r="R52" s="197">
        <f>(R53/R51)*10</f>
        <v>85.14899487583763</v>
      </c>
    </row>
    <row r="53" spans="1:18" x14ac:dyDescent="0.25">
      <c r="A53" s="84"/>
      <c r="B53" s="212" t="s">
        <v>7</v>
      </c>
      <c r="C53" s="198">
        <f>C50+C44+C38+C35+C29+C14+C11+C8+C41</f>
        <v>4833.3999999999996</v>
      </c>
      <c r="D53" s="199">
        <f>D50+D44+D38+D35+D29+D14+D11+D8+D41</f>
        <v>4942.3999999999996</v>
      </c>
      <c r="E53" s="198">
        <f>E8+E14+E29+E35+E38+E41+E50</f>
        <v>2774</v>
      </c>
      <c r="F53" s="199">
        <f>F50+F44+F38+F35+F29+F14+F11+F8+F41</f>
        <v>2980</v>
      </c>
      <c r="G53" s="198">
        <f>G50+G44+G38+G35+G29+G14+G11+G8+G41</f>
        <v>9991.4</v>
      </c>
      <c r="H53" s="199">
        <f>H50+H44+H38+H35+H29+H14+H11+H8+H41</f>
        <v>7846</v>
      </c>
      <c r="I53" s="198">
        <f>I8+I14+I35+I38+I50</f>
        <v>3906.4</v>
      </c>
      <c r="J53" s="199">
        <f>J50+J44+J38+J35+J29+J14+J11+J8+J41</f>
        <v>2507</v>
      </c>
      <c r="K53" s="198">
        <f>K8+K11+K14+K29+K35+K38+K41+K44+K50</f>
        <v>69032.100000000006</v>
      </c>
      <c r="L53" s="199">
        <f>L50+L44+L38+L35+L14+L11+L8+L41+L29</f>
        <v>66912</v>
      </c>
      <c r="M53" s="198">
        <f t="shared" ref="M53:R53" si="21">M50+M44+M38+M35+M29+M14+M11+M8+M41</f>
        <v>45557.4</v>
      </c>
      <c r="N53" s="199">
        <f t="shared" si="21"/>
        <v>43806.5</v>
      </c>
      <c r="O53" s="198">
        <f>O50+O44+O38+O35+O29+O14+O11+O8+O41</f>
        <v>3683</v>
      </c>
      <c r="P53" s="199">
        <f>P50+P44+P38+P35+P29+P14+P11+P8+P41</f>
        <v>3682</v>
      </c>
      <c r="Q53" s="198">
        <f t="shared" si="21"/>
        <v>2374.4999999999995</v>
      </c>
      <c r="R53" s="199">
        <f t="shared" si="21"/>
        <v>2160.2300000000005</v>
      </c>
    </row>
    <row r="54" spans="1:18" x14ac:dyDescent="0.25">
      <c r="A54" s="65"/>
      <c r="B54" s="74"/>
    </row>
    <row r="55" spans="1:18" x14ac:dyDescent="0.25">
      <c r="A55" s="65"/>
      <c r="B55" s="74"/>
    </row>
    <row r="56" spans="1:18" x14ac:dyDescent="0.25">
      <c r="A56" s="249" t="s">
        <v>0</v>
      </c>
      <c r="B56" s="257"/>
      <c r="C56" s="267" t="s">
        <v>60</v>
      </c>
      <c r="D56" s="264"/>
      <c r="E56" s="282" t="s">
        <v>61</v>
      </c>
      <c r="F56" s="278"/>
      <c r="G56" s="263" t="s">
        <v>62</v>
      </c>
      <c r="H56" s="264"/>
      <c r="I56" s="263" t="s">
        <v>63</v>
      </c>
      <c r="J56" s="264"/>
      <c r="K56" s="263" t="s">
        <v>64</v>
      </c>
      <c r="L56" s="264"/>
      <c r="M56" s="263" t="s">
        <v>65</v>
      </c>
      <c r="N56" s="264"/>
      <c r="O56" s="267" t="s">
        <v>29</v>
      </c>
      <c r="P56" s="264"/>
    </row>
    <row r="57" spans="1:18" x14ac:dyDescent="0.25">
      <c r="A57" s="252" t="s">
        <v>1</v>
      </c>
      <c r="B57" s="258"/>
      <c r="C57" s="268"/>
      <c r="D57" s="266"/>
      <c r="E57" s="283"/>
      <c r="F57" s="280"/>
      <c r="G57" s="265"/>
      <c r="H57" s="266"/>
      <c r="I57" s="265"/>
      <c r="J57" s="266"/>
      <c r="K57" s="265"/>
      <c r="L57" s="266"/>
      <c r="M57" s="265"/>
      <c r="N57" s="266"/>
      <c r="O57" s="268"/>
      <c r="P57" s="266"/>
    </row>
    <row r="58" spans="1:18" x14ac:dyDescent="0.25">
      <c r="A58" s="255" t="s">
        <v>2</v>
      </c>
      <c r="B58" s="259"/>
      <c r="C58" s="5" t="s">
        <v>43</v>
      </c>
      <c r="D58" s="72" t="s">
        <v>44</v>
      </c>
      <c r="E58" s="5" t="s">
        <v>43</v>
      </c>
      <c r="F58" s="72" t="s">
        <v>44</v>
      </c>
      <c r="G58" s="166" t="s">
        <v>43</v>
      </c>
      <c r="H58" s="167" t="s">
        <v>44</v>
      </c>
      <c r="I58" s="166" t="s">
        <v>43</v>
      </c>
      <c r="J58" s="167" t="s">
        <v>44</v>
      </c>
      <c r="K58" s="166" t="s">
        <v>43</v>
      </c>
      <c r="L58" s="167" t="s">
        <v>44</v>
      </c>
      <c r="M58" s="5" t="s">
        <v>43</v>
      </c>
      <c r="N58" s="72" t="s">
        <v>44</v>
      </c>
      <c r="O58" s="133" t="s">
        <v>43</v>
      </c>
      <c r="P58" s="134" t="s">
        <v>44</v>
      </c>
    </row>
    <row r="59" spans="1:18" x14ac:dyDescent="0.25">
      <c r="A59" s="9" t="s">
        <v>3</v>
      </c>
      <c r="B59" s="73" t="s">
        <v>4</v>
      </c>
      <c r="C59" s="173">
        <v>501.7</v>
      </c>
      <c r="D59" s="174">
        <v>550</v>
      </c>
      <c r="E59" s="173">
        <v>116</v>
      </c>
      <c r="F59" s="174">
        <v>124</v>
      </c>
      <c r="G59" s="171">
        <v>32</v>
      </c>
      <c r="H59" s="172">
        <v>32</v>
      </c>
      <c r="I59" s="171">
        <v>1672</v>
      </c>
      <c r="J59" s="172">
        <v>1648.2</v>
      </c>
      <c r="K59" s="171">
        <v>471.7</v>
      </c>
      <c r="L59" s="172">
        <v>384</v>
      </c>
      <c r="M59" s="173">
        <v>1792</v>
      </c>
      <c r="N59" s="214">
        <v>1748</v>
      </c>
      <c r="O59" s="79">
        <f>M59+K59+I59+G59+E59+C59+Q6+O6+M6+K6+I6+G6+E6+C6</f>
        <v>14202.136999999999</v>
      </c>
      <c r="P59" s="80">
        <f>N59+L59+J59+H59+F59+D59+R6+P6+N6+L6+J6+H6+F6+D6</f>
        <v>13812.9</v>
      </c>
    </row>
    <row r="60" spans="1:18" x14ac:dyDescent="0.25">
      <c r="A60" s="14" t="s">
        <v>5</v>
      </c>
      <c r="B60" s="74" t="s">
        <v>6</v>
      </c>
      <c r="C60" s="175">
        <f t="shared" ref="C60:P60" si="22">(C61/C59)*10</f>
        <v>54.887382898146299</v>
      </c>
      <c r="D60" s="176">
        <f t="shared" si="22"/>
        <v>54.54545454545454</v>
      </c>
      <c r="E60" s="175">
        <f t="shared" si="22"/>
        <v>90.862068965517238</v>
      </c>
      <c r="F60" s="176">
        <f t="shared" si="22"/>
        <v>91.129032258064512</v>
      </c>
      <c r="G60" s="185">
        <f t="shared" si="22"/>
        <v>20</v>
      </c>
      <c r="H60" s="186">
        <f t="shared" si="22"/>
        <v>23.125</v>
      </c>
      <c r="I60" s="185">
        <f t="shared" si="22"/>
        <v>22.650119617224881</v>
      </c>
      <c r="J60" s="186">
        <f t="shared" si="22"/>
        <v>33.369736682441449</v>
      </c>
      <c r="K60" s="185">
        <f t="shared" si="22"/>
        <v>69.811320754716974</v>
      </c>
      <c r="L60" s="186">
        <f t="shared" si="22"/>
        <v>65.104166666666671</v>
      </c>
      <c r="M60" s="175">
        <f t="shared" si="22"/>
        <v>82.795758928571416</v>
      </c>
      <c r="N60" s="176">
        <f t="shared" si="22"/>
        <v>82.79977116704805</v>
      </c>
      <c r="O60" s="82">
        <f t="shared" si="22"/>
        <v>67.91977855163627</v>
      </c>
      <c r="P60" s="83">
        <f t="shared" si="22"/>
        <v>67.85258707440147</v>
      </c>
    </row>
    <row r="61" spans="1:18" x14ac:dyDescent="0.25">
      <c r="A61" s="20"/>
      <c r="B61" s="75" t="s">
        <v>7</v>
      </c>
      <c r="C61" s="177">
        <v>2753.7</v>
      </c>
      <c r="D61" s="178">
        <v>3000</v>
      </c>
      <c r="E61" s="177">
        <v>1054</v>
      </c>
      <c r="F61" s="178">
        <v>1130</v>
      </c>
      <c r="G61" s="187">
        <v>64</v>
      </c>
      <c r="H61" s="188">
        <v>74</v>
      </c>
      <c r="I61" s="187">
        <v>3787.1</v>
      </c>
      <c r="J61" s="188">
        <v>5500</v>
      </c>
      <c r="K61" s="187">
        <v>3293</v>
      </c>
      <c r="L61" s="188">
        <v>2500</v>
      </c>
      <c r="M61" s="177">
        <v>14837</v>
      </c>
      <c r="N61" s="215">
        <v>14473.4</v>
      </c>
      <c r="O61" s="82">
        <f>M61+K61+I61+G61+E61+C61+Q8+O8+M8+K8+I8+G8+E8+C8</f>
        <v>96460.599999999977</v>
      </c>
      <c r="P61" s="83">
        <f>N61+L61+J61+H61+F61+D61+R8+P8+N8+L8+J8+H8+F8+D8</f>
        <v>93724.1</v>
      </c>
    </row>
    <row r="62" spans="1:18" x14ac:dyDescent="0.25">
      <c r="A62" s="9" t="s">
        <v>8</v>
      </c>
      <c r="B62" s="73" t="s">
        <v>4</v>
      </c>
      <c r="C62" s="173">
        <v>1304.8</v>
      </c>
      <c r="D62" s="174">
        <v>1350</v>
      </c>
      <c r="E62" s="173"/>
      <c r="F62" s="174"/>
      <c r="G62" s="171">
        <v>5</v>
      </c>
      <c r="H62" s="172">
        <v>7</v>
      </c>
      <c r="I62" s="171">
        <v>424.9</v>
      </c>
      <c r="J62" s="172">
        <v>390</v>
      </c>
      <c r="K62" s="171"/>
      <c r="L62" s="172"/>
      <c r="M62" s="173"/>
      <c r="N62" s="214"/>
      <c r="O62" s="79">
        <f>M62+K62+I62+G62+E62+C62+Q9+O9+M9+K9+I9+G9+E9+C9</f>
        <v>2478.6639999999998</v>
      </c>
      <c r="P62" s="80">
        <f>N62+L62+J62+H62+F62+D62+R9+P9+N9+L9+J9+H9+F9+D9</f>
        <v>2618.3049999999998</v>
      </c>
    </row>
    <row r="63" spans="1:18" x14ac:dyDescent="0.25">
      <c r="A63" s="14" t="s">
        <v>9</v>
      </c>
      <c r="B63" s="74" t="s">
        <v>6</v>
      </c>
      <c r="C63" s="175">
        <f t="shared" ref="C63:P63" si="23">(C64/C62)*10</f>
        <v>32.286174126302882</v>
      </c>
      <c r="D63" s="176">
        <f t="shared" si="23"/>
        <v>31.851851851851851</v>
      </c>
      <c r="E63" s="175" t="e">
        <f t="shared" si="23"/>
        <v>#DIV/0!</v>
      </c>
      <c r="F63" s="176" t="e">
        <f t="shared" si="23"/>
        <v>#DIV/0!</v>
      </c>
      <c r="G63" s="185">
        <f t="shared" si="23"/>
        <v>20</v>
      </c>
      <c r="H63" s="186">
        <f t="shared" si="23"/>
        <v>22.857142857142854</v>
      </c>
      <c r="I63" s="185">
        <f t="shared" si="23"/>
        <v>28.966815721346197</v>
      </c>
      <c r="J63" s="186">
        <f t="shared" si="23"/>
        <v>32.051282051282051</v>
      </c>
      <c r="K63" s="185" t="e">
        <f t="shared" si="23"/>
        <v>#DIV/0!</v>
      </c>
      <c r="L63" s="186" t="e">
        <f t="shared" si="23"/>
        <v>#DIV/0!</v>
      </c>
      <c r="M63" s="175" t="e">
        <f t="shared" si="23"/>
        <v>#DIV/0!</v>
      </c>
      <c r="N63" s="176" t="e">
        <f t="shared" si="23"/>
        <v>#DIV/0!</v>
      </c>
      <c r="O63" s="82">
        <f t="shared" si="23"/>
        <v>36.468436222093835</v>
      </c>
      <c r="P63" s="83">
        <f t="shared" si="23"/>
        <v>33.546511960982393</v>
      </c>
    </row>
    <row r="64" spans="1:18" x14ac:dyDescent="0.25">
      <c r="A64" s="20"/>
      <c r="B64" s="75" t="s">
        <v>7</v>
      </c>
      <c r="C64" s="177">
        <v>4212.7</v>
      </c>
      <c r="D64" s="178">
        <v>4300</v>
      </c>
      <c r="E64" s="177"/>
      <c r="F64" s="178"/>
      <c r="G64" s="187">
        <v>10</v>
      </c>
      <c r="H64" s="188">
        <v>16</v>
      </c>
      <c r="I64" s="187">
        <v>1230.8</v>
      </c>
      <c r="J64" s="188">
        <v>1250</v>
      </c>
      <c r="K64" s="187"/>
      <c r="L64" s="188"/>
      <c r="M64" s="177"/>
      <c r="N64" s="215"/>
      <c r="O64" s="82">
        <f>M64+K64+I64+G64+E64+C64+Q11+O11+M11+K11+I11+G11+E11+C11</f>
        <v>9039.2999999999993</v>
      </c>
      <c r="P64" s="83">
        <f>N64+L64+J64+H64+F64+D64+R11+P11+N11+L11+J11+H11+F11+D11</f>
        <v>8783.5</v>
      </c>
    </row>
    <row r="65" spans="1:19" x14ac:dyDescent="0.25">
      <c r="A65" s="9" t="s">
        <v>10</v>
      </c>
      <c r="B65" s="200" t="s">
        <v>4</v>
      </c>
      <c r="C65" s="171">
        <v>250</v>
      </c>
      <c r="D65" s="172">
        <v>250</v>
      </c>
      <c r="E65" s="171">
        <v>30</v>
      </c>
      <c r="F65" s="172">
        <v>33</v>
      </c>
      <c r="G65" s="171">
        <v>19</v>
      </c>
      <c r="H65" s="172">
        <v>20</v>
      </c>
      <c r="I65" s="171">
        <v>2599.5</v>
      </c>
      <c r="J65" s="172">
        <v>2580.1</v>
      </c>
      <c r="K65" s="171">
        <f>K68+K71+K74</f>
        <v>313</v>
      </c>
      <c r="L65" s="172">
        <f t="shared" ref="L65:N67" si="24">L68+L71+L74</f>
        <v>396.71200000000005</v>
      </c>
      <c r="M65" s="171">
        <v>1177</v>
      </c>
      <c r="N65" s="216">
        <f t="shared" si="24"/>
        <v>1186</v>
      </c>
      <c r="O65" s="168">
        <f>M65+K65+I65+G65+E65+C65+Q12+O12+M12+K12+I12+G12+E12+C12</f>
        <v>9486</v>
      </c>
      <c r="P65" s="169">
        <f>N65+L65+J65+H65+F65+D65+R12+P12+N12+L12+J12+H12+F12+D12</f>
        <v>9756.4120000000003</v>
      </c>
    </row>
    <row r="66" spans="1:19" x14ac:dyDescent="0.25">
      <c r="A66" s="14" t="s">
        <v>11</v>
      </c>
      <c r="B66" s="201" t="s">
        <v>6</v>
      </c>
      <c r="C66" s="185">
        <f t="shared" ref="C66:P66" si="25">(C67/C65)*10</f>
        <v>40.191999999999993</v>
      </c>
      <c r="D66" s="186">
        <f t="shared" si="25"/>
        <v>40</v>
      </c>
      <c r="E66" s="185">
        <f t="shared" si="25"/>
        <v>68</v>
      </c>
      <c r="F66" s="186">
        <f t="shared" si="25"/>
        <v>70.909090909090907</v>
      </c>
      <c r="G66" s="185">
        <f t="shared" si="25"/>
        <v>20</v>
      </c>
      <c r="H66" s="186">
        <f t="shared" si="25"/>
        <v>23</v>
      </c>
      <c r="I66" s="185">
        <f t="shared" si="25"/>
        <v>22.405462588959416</v>
      </c>
      <c r="J66" s="186">
        <f t="shared" si="25"/>
        <v>32.944459517072985</v>
      </c>
      <c r="K66" s="185">
        <f>K67/K65*10</f>
        <v>53.354632587859427</v>
      </c>
      <c r="L66" s="186">
        <f t="shared" si="25"/>
        <v>50.162334388674907</v>
      </c>
      <c r="M66" s="185">
        <f t="shared" si="25"/>
        <v>61.031435853865759</v>
      </c>
      <c r="N66" s="186">
        <f t="shared" si="25"/>
        <v>60.509274873524454</v>
      </c>
      <c r="O66" s="170">
        <f t="shared" si="25"/>
        <v>50.956145899219905</v>
      </c>
      <c r="P66" s="165">
        <f t="shared" si="25"/>
        <v>51.318353509466391</v>
      </c>
    </row>
    <row r="67" spans="1:19" x14ac:dyDescent="0.25">
      <c r="A67" s="203"/>
      <c r="B67" s="201" t="s">
        <v>7</v>
      </c>
      <c r="C67" s="185">
        <v>1004.8</v>
      </c>
      <c r="D67" s="186">
        <v>1000</v>
      </c>
      <c r="E67" s="185">
        <v>204</v>
      </c>
      <c r="F67" s="186">
        <v>234</v>
      </c>
      <c r="G67" s="185">
        <v>38</v>
      </c>
      <c r="H67" s="186">
        <v>46</v>
      </c>
      <c r="I67" s="185">
        <v>5824.3</v>
      </c>
      <c r="J67" s="186">
        <v>8500</v>
      </c>
      <c r="K67" s="185">
        <v>1670</v>
      </c>
      <c r="L67" s="186">
        <f t="shared" si="24"/>
        <v>1990</v>
      </c>
      <c r="M67" s="185">
        <f t="shared" si="24"/>
        <v>7183.4</v>
      </c>
      <c r="N67" s="217">
        <f t="shared" si="24"/>
        <v>7176.4</v>
      </c>
      <c r="O67" s="170">
        <f>M67+K67+I67+G67+E67+C67+Q14+O14+M14+K14+I14+G14+E14+C14</f>
        <v>48337</v>
      </c>
      <c r="P67" s="165">
        <f>N67+L67+J67+H67+F67+D67+R14+P14+N14+L14+J14+H14+F14+D14</f>
        <v>50068.3</v>
      </c>
    </row>
    <row r="68" spans="1:19" s="77" customFormat="1" x14ac:dyDescent="0.25">
      <c r="A68" s="204" t="s">
        <v>12</v>
      </c>
      <c r="B68" s="205" t="s">
        <v>4</v>
      </c>
      <c r="C68" s="190"/>
      <c r="D68" s="191"/>
      <c r="E68" s="190"/>
      <c r="F68" s="191"/>
      <c r="G68" s="190"/>
      <c r="H68" s="191"/>
      <c r="I68" s="190"/>
      <c r="J68" s="191"/>
      <c r="K68" s="190">
        <v>31</v>
      </c>
      <c r="L68" s="191">
        <v>15.04</v>
      </c>
      <c r="M68" s="190">
        <v>423</v>
      </c>
      <c r="N68" s="213">
        <v>382</v>
      </c>
      <c r="O68" s="218">
        <f>M68+K68+I68+G68+E68+C68+Q15+O15+M15+K15+I15+G15+E15+C15</f>
        <v>4299.0070000000005</v>
      </c>
      <c r="P68" s="219">
        <f>N68+L68+J68+H68+F68+D68+R15+P15+N15+L15+J15+H15+F15+D15</f>
        <v>3595.27</v>
      </c>
      <c r="S68" s="2"/>
    </row>
    <row r="69" spans="1:19" s="77" customFormat="1" x14ac:dyDescent="0.25">
      <c r="A69" s="204" t="s">
        <v>13</v>
      </c>
      <c r="B69" s="205" t="s">
        <v>6</v>
      </c>
      <c r="C69" s="190"/>
      <c r="D69" s="191"/>
      <c r="E69" s="190"/>
      <c r="F69" s="191"/>
      <c r="G69" s="190"/>
      <c r="H69" s="191"/>
      <c r="I69" s="190"/>
      <c r="J69" s="191"/>
      <c r="K69" s="190">
        <v>54</v>
      </c>
      <c r="L69" s="191">
        <f t="shared" ref="L69:P69" si="26">(L70/L68)*10</f>
        <v>61.170212765957444</v>
      </c>
      <c r="M69" s="190">
        <f t="shared" si="26"/>
        <v>70</v>
      </c>
      <c r="N69" s="191">
        <f>(N70/N68)*10</f>
        <v>70</v>
      </c>
      <c r="O69" s="218">
        <f t="shared" si="26"/>
        <v>65.422084681415953</v>
      </c>
      <c r="P69" s="219">
        <f t="shared" si="26"/>
        <v>64.033994665212902</v>
      </c>
      <c r="S69" s="2"/>
    </row>
    <row r="70" spans="1:19" s="77" customFormat="1" x14ac:dyDescent="0.25">
      <c r="A70" s="204"/>
      <c r="B70" s="205" t="s">
        <v>7</v>
      </c>
      <c r="C70" s="190"/>
      <c r="D70" s="191"/>
      <c r="E70" s="190"/>
      <c r="F70" s="191"/>
      <c r="G70" s="190"/>
      <c r="H70" s="191"/>
      <c r="I70" s="190"/>
      <c r="J70" s="191"/>
      <c r="K70" s="190">
        <v>168</v>
      </c>
      <c r="L70" s="191">
        <v>92</v>
      </c>
      <c r="M70" s="190">
        <v>2961</v>
      </c>
      <c r="N70" s="213">
        <v>2674</v>
      </c>
      <c r="O70" s="218">
        <f>M70+K70+I70+G70+E70+C70+Q17+O17+M17+K17+I17+G17+E17+C17</f>
        <v>28125</v>
      </c>
      <c r="P70" s="219">
        <f>N70+L70+J70+H70+F70+D70+R17+P17+N17+L17+J17+H17+F17+D17</f>
        <v>23021.95</v>
      </c>
    </row>
    <row r="71" spans="1:19" s="77" customFormat="1" x14ac:dyDescent="0.25">
      <c r="A71" s="204" t="s">
        <v>14</v>
      </c>
      <c r="B71" s="205" t="s">
        <v>4</v>
      </c>
      <c r="C71" s="190"/>
      <c r="D71" s="191"/>
      <c r="E71" s="190"/>
      <c r="F71" s="191"/>
      <c r="G71" s="190"/>
      <c r="H71" s="191"/>
      <c r="I71" s="190"/>
      <c r="J71" s="191"/>
      <c r="K71" s="190">
        <v>282</v>
      </c>
      <c r="L71" s="191">
        <v>381.67200000000003</v>
      </c>
      <c r="M71" s="190">
        <v>754</v>
      </c>
      <c r="N71" s="213">
        <v>804</v>
      </c>
      <c r="O71" s="218">
        <f>M71+K71+I71+G71+E71+C71+Q18+O18+M18+K18+I18+G18+E18+C18</f>
        <v>2032.587</v>
      </c>
      <c r="P71" s="219">
        <f>N71+L71+J71+H71+F71+D71+R18+P18+N18+L18+J18+H18+F18+D18</f>
        <v>2993.6320000000001</v>
      </c>
    </row>
    <row r="72" spans="1:19" s="77" customFormat="1" x14ac:dyDescent="0.25">
      <c r="A72" s="204" t="s">
        <v>15</v>
      </c>
      <c r="B72" s="205" t="s">
        <v>6</v>
      </c>
      <c r="C72" s="190"/>
      <c r="D72" s="191"/>
      <c r="E72" s="190" t="e">
        <f t="shared" ref="E72:P72" si="27">(E73/E71)*10</f>
        <v>#DIV/0!</v>
      </c>
      <c r="F72" s="191" t="e">
        <f t="shared" si="27"/>
        <v>#DIV/0!</v>
      </c>
      <c r="G72" s="190" t="e">
        <f t="shared" si="27"/>
        <v>#DIV/0!</v>
      </c>
      <c r="H72" s="191" t="e">
        <f t="shared" si="27"/>
        <v>#DIV/0!</v>
      </c>
      <c r="I72" s="190" t="e">
        <f t="shared" si="27"/>
        <v>#DIV/0!</v>
      </c>
      <c r="J72" s="191" t="e">
        <f t="shared" si="27"/>
        <v>#DIV/0!</v>
      </c>
      <c r="K72" s="190">
        <f>K73/K71*10</f>
        <v>53.262411347517727</v>
      </c>
      <c r="L72" s="191">
        <f t="shared" si="27"/>
        <v>49.728562744974738</v>
      </c>
      <c r="M72" s="190">
        <f>(M73/M71)*10</f>
        <v>56</v>
      </c>
      <c r="N72" s="191">
        <f t="shared" si="27"/>
        <v>56</v>
      </c>
      <c r="O72" s="218">
        <f t="shared" si="27"/>
        <v>57.097678967739128</v>
      </c>
      <c r="P72" s="219">
        <f t="shared" si="27"/>
        <v>54.772363470192722</v>
      </c>
    </row>
    <row r="73" spans="1:19" s="77" customFormat="1" x14ac:dyDescent="0.25">
      <c r="A73" s="206"/>
      <c r="B73" s="205" t="s">
        <v>7</v>
      </c>
      <c r="C73" s="190"/>
      <c r="D73" s="191"/>
      <c r="E73" s="190"/>
      <c r="F73" s="191"/>
      <c r="G73" s="190"/>
      <c r="H73" s="191"/>
      <c r="I73" s="190"/>
      <c r="J73" s="191"/>
      <c r="K73" s="190">
        <v>1502</v>
      </c>
      <c r="L73" s="191">
        <v>1898</v>
      </c>
      <c r="M73" s="190">
        <v>4222.3999999999996</v>
      </c>
      <c r="N73" s="213">
        <v>4502.3999999999996</v>
      </c>
      <c r="O73" s="218">
        <f>M73+K73+I73+G73+E73+C73+Q20+O20+M20+K20+I20+G20+E20+C20</f>
        <v>11605.599999999999</v>
      </c>
      <c r="P73" s="219">
        <f>N73+L73+J73+H73+F73+D73+R20+P20+N20+L20+J20+H20+F20+D20</f>
        <v>16396.829999999998</v>
      </c>
    </row>
    <row r="74" spans="1:19" s="77" customFormat="1" x14ac:dyDescent="0.25">
      <c r="A74" s="204" t="s">
        <v>16</v>
      </c>
      <c r="B74" s="205" t="s">
        <v>4</v>
      </c>
      <c r="C74" s="190"/>
      <c r="D74" s="191"/>
      <c r="E74" s="190"/>
      <c r="F74" s="191"/>
      <c r="G74" s="190">
        <v>19</v>
      </c>
      <c r="H74" s="191">
        <v>20</v>
      </c>
      <c r="I74" s="190"/>
      <c r="J74" s="191"/>
      <c r="K74" s="190"/>
      <c r="L74" s="191"/>
      <c r="M74" s="190"/>
      <c r="N74" s="213"/>
      <c r="O74" s="218">
        <f>M74+K74+I74+G74+E74+C74+Q21+O21+M21+K21+I21+G21+E21+C21</f>
        <v>136.35</v>
      </c>
      <c r="P74" s="219">
        <f>N74+L74+J74+H74+F74+D74+R21+P21+N21+L21+J21+H21+F21+D21</f>
        <v>150.30000000000001</v>
      </c>
    </row>
    <row r="75" spans="1:19" s="77" customFormat="1" x14ac:dyDescent="0.25">
      <c r="A75" s="204" t="s">
        <v>17</v>
      </c>
      <c r="B75" s="205" t="s">
        <v>6</v>
      </c>
      <c r="C75" s="190"/>
      <c r="D75" s="191"/>
      <c r="E75" s="190" t="e">
        <f t="shared" ref="E75:P75" si="28">(E76/E74)*10</f>
        <v>#DIV/0!</v>
      </c>
      <c r="F75" s="191" t="e">
        <f t="shared" si="28"/>
        <v>#DIV/0!</v>
      </c>
      <c r="G75" s="190">
        <f t="shared" si="28"/>
        <v>20</v>
      </c>
      <c r="H75" s="191">
        <f t="shared" si="28"/>
        <v>23</v>
      </c>
      <c r="I75" s="190" t="e">
        <f t="shared" si="28"/>
        <v>#DIV/0!</v>
      </c>
      <c r="J75" s="191" t="e">
        <f t="shared" si="28"/>
        <v>#DIV/0!</v>
      </c>
      <c r="K75" s="190" t="e">
        <f t="shared" si="28"/>
        <v>#DIV/0!</v>
      </c>
      <c r="L75" s="191" t="e">
        <f t="shared" si="28"/>
        <v>#DIV/0!</v>
      </c>
      <c r="M75" s="190" t="e">
        <f t="shared" si="28"/>
        <v>#DIV/0!</v>
      </c>
      <c r="N75" s="191" t="e">
        <f t="shared" si="28"/>
        <v>#DIV/0!</v>
      </c>
      <c r="O75" s="218">
        <f t="shared" si="28"/>
        <v>41.023102310231032</v>
      </c>
      <c r="P75" s="219">
        <f t="shared" si="28"/>
        <v>30.898203592814365</v>
      </c>
    </row>
    <row r="76" spans="1:19" s="77" customFormat="1" x14ac:dyDescent="0.25">
      <c r="A76" s="207"/>
      <c r="B76" s="208" t="s">
        <v>7</v>
      </c>
      <c r="C76" s="192"/>
      <c r="D76" s="193"/>
      <c r="E76" s="192"/>
      <c r="F76" s="193"/>
      <c r="G76" s="192">
        <v>38</v>
      </c>
      <c r="H76" s="193">
        <v>46</v>
      </c>
      <c r="I76" s="192"/>
      <c r="J76" s="193"/>
      <c r="K76" s="192"/>
      <c r="L76" s="193"/>
      <c r="M76" s="192"/>
      <c r="N76" s="220"/>
      <c r="O76" s="218">
        <f>M76+K76+I76+G76+E76+C76+Q23+O23+M23+K23+I23+G23+E23+C23</f>
        <v>559.35</v>
      </c>
      <c r="P76" s="219">
        <f>N76+L76+J76+H76+F76+D76+R23+P23+N23+L23+J23+H23+F23+D23</f>
        <v>464.4</v>
      </c>
    </row>
    <row r="77" spans="1:19" x14ac:dyDescent="0.25">
      <c r="A77" s="9" t="s">
        <v>18</v>
      </c>
      <c r="B77" s="200" t="s">
        <v>4</v>
      </c>
      <c r="C77" s="171">
        <f>C80+C83</f>
        <v>647.70000000000005</v>
      </c>
      <c r="D77" s="172">
        <f t="shared" ref="D77:N77" si="29">D80+D83</f>
        <v>600</v>
      </c>
      <c r="E77" s="171"/>
      <c r="F77" s="172"/>
      <c r="G77" s="171">
        <v>113</v>
      </c>
      <c r="H77" s="172">
        <v>119</v>
      </c>
      <c r="I77" s="171"/>
      <c r="J77" s="172"/>
      <c r="K77" s="171">
        <f t="shared" si="29"/>
        <v>0</v>
      </c>
      <c r="L77" s="172">
        <f t="shared" si="29"/>
        <v>1.5</v>
      </c>
      <c r="M77" s="171">
        <f t="shared" si="29"/>
        <v>0</v>
      </c>
      <c r="N77" s="216">
        <f t="shared" si="29"/>
        <v>0</v>
      </c>
      <c r="O77" s="168">
        <f>C24+E24+G24+I24+K24+M24+O24+Q24+C77+E77+G77+I77+K77+M77</f>
        <v>4417.5</v>
      </c>
      <c r="P77" s="169">
        <f>D24+F24+H24+J24+L24+N24+P24+R24+D77+F77+H77+J77+L77+N77</f>
        <v>4409.6000000000004</v>
      </c>
      <c r="S77" s="77"/>
    </row>
    <row r="78" spans="1:19" x14ac:dyDescent="0.25">
      <c r="A78" s="14" t="s">
        <v>19</v>
      </c>
      <c r="B78" s="201" t="s">
        <v>6</v>
      </c>
      <c r="C78" s="185">
        <f t="shared" ref="C78:P78" si="30">(C79/C77)*10</f>
        <v>92.978230662343663</v>
      </c>
      <c r="D78" s="186">
        <f t="shared" si="30"/>
        <v>100</v>
      </c>
      <c r="E78" s="185"/>
      <c r="F78" s="186"/>
      <c r="G78" s="185">
        <f t="shared" si="30"/>
        <v>62.212389380530972</v>
      </c>
      <c r="H78" s="186"/>
      <c r="I78" s="185"/>
      <c r="J78" s="186"/>
      <c r="K78" s="185" t="e">
        <f t="shared" si="30"/>
        <v>#DIV/0!</v>
      </c>
      <c r="L78" s="186">
        <f t="shared" si="30"/>
        <v>66.666666666666671</v>
      </c>
      <c r="M78" s="185" t="e">
        <f t="shared" si="30"/>
        <v>#DIV/0!</v>
      </c>
      <c r="N78" s="186" t="e">
        <f t="shared" si="30"/>
        <v>#DIV/0!</v>
      </c>
      <c r="O78" s="170">
        <f t="shared" si="30"/>
        <v>69.01324278438031</v>
      </c>
      <c r="P78" s="165">
        <f t="shared" si="30"/>
        <v>99.484987300435407</v>
      </c>
      <c r="S78" s="77"/>
    </row>
    <row r="79" spans="1:19" x14ac:dyDescent="0.25">
      <c r="A79" s="203"/>
      <c r="B79" s="201" t="s">
        <v>7</v>
      </c>
      <c r="C79" s="185">
        <f t="shared" ref="C79:N79" si="31">C82+C85</f>
        <v>6022.2</v>
      </c>
      <c r="D79" s="186">
        <f t="shared" si="31"/>
        <v>6000</v>
      </c>
      <c r="E79" s="185"/>
      <c r="F79" s="186"/>
      <c r="G79" s="185">
        <f t="shared" si="31"/>
        <v>703</v>
      </c>
      <c r="H79" s="186"/>
      <c r="I79" s="185"/>
      <c r="J79" s="186"/>
      <c r="K79" s="185">
        <f t="shared" si="31"/>
        <v>0</v>
      </c>
      <c r="L79" s="186">
        <f t="shared" si="31"/>
        <v>10</v>
      </c>
      <c r="M79" s="185">
        <f t="shared" si="31"/>
        <v>0</v>
      </c>
      <c r="N79" s="217">
        <f t="shared" si="31"/>
        <v>0</v>
      </c>
      <c r="O79" s="170">
        <f>C26+E26+G26+I26+K26+M26+O26+Q26+C79+E79+G79+I79+K79+M79</f>
        <v>30486.600000000002</v>
      </c>
      <c r="P79" s="165">
        <f>D26+F26+H26+J26+L26+N26+P26+R26+D79+F79+H79+J79+L79+N79</f>
        <v>43868.9</v>
      </c>
    </row>
    <row r="80" spans="1:19" s="77" customFormat="1" x14ac:dyDescent="0.25">
      <c r="A80" s="204" t="s">
        <v>81</v>
      </c>
      <c r="B80" s="205" t="s">
        <v>4</v>
      </c>
      <c r="C80" s="190">
        <v>647.70000000000005</v>
      </c>
      <c r="D80" s="191">
        <v>600</v>
      </c>
      <c r="E80" s="190">
        <v>12</v>
      </c>
      <c r="F80" s="191">
        <v>15</v>
      </c>
      <c r="G80" s="190">
        <v>67</v>
      </c>
      <c r="H80" s="191">
        <v>73</v>
      </c>
      <c r="I80" s="190">
        <v>340.7</v>
      </c>
      <c r="J80" s="191">
        <v>293.60000000000002</v>
      </c>
      <c r="K80" s="190"/>
      <c r="L80" s="191">
        <v>1.5</v>
      </c>
      <c r="M80" s="190"/>
      <c r="N80" s="213"/>
      <c r="O80" s="218">
        <f>M80+K80+I80+G80+E80+C80+Q33+O33+M33+K33+I33+G33+E33+C33</f>
        <v>1823.7</v>
      </c>
      <c r="P80" s="219">
        <f>N80+L80+J80+H80+F80+D80+R33+P33+N33+L33+J33+H33+F33+D33</f>
        <v>1707.6000000000001</v>
      </c>
      <c r="S80" s="2"/>
    </row>
    <row r="81" spans="1:19" s="77" customFormat="1" x14ac:dyDescent="0.25">
      <c r="A81" s="204" t="s">
        <v>82</v>
      </c>
      <c r="B81" s="205" t="s">
        <v>6</v>
      </c>
      <c r="C81" s="190">
        <f t="shared" ref="C81:P81" si="32">(C82/C80)*10</f>
        <v>92.978230662343663</v>
      </c>
      <c r="D81" s="191">
        <f t="shared" si="32"/>
        <v>100</v>
      </c>
      <c r="E81" s="190">
        <v>137.5</v>
      </c>
      <c r="F81" s="191">
        <v>137.5</v>
      </c>
      <c r="G81" s="190">
        <f t="shared" si="32"/>
        <v>104.92537313432835</v>
      </c>
      <c r="H81" s="231">
        <f>H82/H80*10</f>
        <v>94.246575342465761</v>
      </c>
      <c r="I81" s="190">
        <f>(I82/I80)*10</f>
        <v>110.73378338714411</v>
      </c>
      <c r="J81" s="191">
        <f t="shared" si="32"/>
        <v>110.69482288828337</v>
      </c>
      <c r="K81" s="190" t="e">
        <f t="shared" si="32"/>
        <v>#DIV/0!</v>
      </c>
      <c r="L81" s="191">
        <f>(L82/L80)*10</f>
        <v>66.666666666666671</v>
      </c>
      <c r="M81" s="190" t="e">
        <f t="shared" si="32"/>
        <v>#DIV/0!</v>
      </c>
      <c r="N81" s="191" t="e">
        <f t="shared" si="32"/>
        <v>#DIV/0!</v>
      </c>
      <c r="O81" s="218">
        <f t="shared" si="32"/>
        <v>79.659483467675599</v>
      </c>
      <c r="P81" s="219">
        <f t="shared" si="32"/>
        <v>80.916198172874203</v>
      </c>
      <c r="S81" s="2"/>
    </row>
    <row r="82" spans="1:19" s="77" customFormat="1" x14ac:dyDescent="0.25">
      <c r="A82" s="204"/>
      <c r="B82" s="205" t="s">
        <v>7</v>
      </c>
      <c r="C82" s="190">
        <v>6022.2</v>
      </c>
      <c r="D82" s="191">
        <v>6000</v>
      </c>
      <c r="E82" s="190">
        <v>165</v>
      </c>
      <c r="F82" s="191">
        <f>F80*F81/10</f>
        <v>206.25</v>
      </c>
      <c r="G82" s="190">
        <v>703</v>
      </c>
      <c r="H82" s="231">
        <v>688</v>
      </c>
      <c r="I82" s="190">
        <v>3772.7</v>
      </c>
      <c r="J82" s="191">
        <v>3250</v>
      </c>
      <c r="K82" s="190"/>
      <c r="L82" s="191">
        <v>10</v>
      </c>
      <c r="M82" s="190"/>
      <c r="N82" s="213"/>
      <c r="O82" s="218">
        <f>M82+K82+I82+G82+E82+C82+Q35+O35+M35+K35+I35+G35+E35+C35</f>
        <v>14527.5</v>
      </c>
      <c r="P82" s="219">
        <f>N82+L82+J82+H82+F82+D82+R35+P35+N35+L35+J35+H35+F35+D35</f>
        <v>13817.25</v>
      </c>
    </row>
    <row r="83" spans="1:19" s="77" customFormat="1" x14ac:dyDescent="0.25">
      <c r="A83" s="204" t="s">
        <v>83</v>
      </c>
      <c r="B83" s="205" t="s">
        <v>4</v>
      </c>
      <c r="C83" s="190"/>
      <c r="D83" s="191"/>
      <c r="E83" s="190"/>
      <c r="F83" s="191"/>
      <c r="G83" s="190">
        <v>46</v>
      </c>
      <c r="H83" s="191">
        <v>46</v>
      </c>
      <c r="I83" s="190"/>
      <c r="J83" s="191"/>
      <c r="K83" s="190"/>
      <c r="L83" s="191"/>
      <c r="M83" s="190"/>
      <c r="N83" s="213"/>
      <c r="O83" s="218">
        <f>M83+K83+I83+G83+E83+C83+Q36+O36+M36+K36+I36+G36+E36+C36</f>
        <v>787.38</v>
      </c>
      <c r="P83" s="219">
        <f>N83+L83+J83+H83+F83+D83+R36+P36+N36+L36+J36+H36+F36+D36</f>
        <v>842</v>
      </c>
    </row>
    <row r="84" spans="1:19" s="77" customFormat="1" x14ac:dyDescent="0.25">
      <c r="A84" s="204" t="s">
        <v>84</v>
      </c>
      <c r="B84" s="205" t="s">
        <v>6</v>
      </c>
      <c r="C84" s="190" t="e">
        <f t="shared" ref="C84:P84" si="33">(C85/C83)*10</f>
        <v>#DIV/0!</v>
      </c>
      <c r="D84" s="191" t="e">
        <f t="shared" si="33"/>
        <v>#DIV/0!</v>
      </c>
      <c r="E84" s="190" t="e">
        <f t="shared" si="33"/>
        <v>#DIV/0!</v>
      </c>
      <c r="F84" s="191" t="e">
        <f t="shared" si="33"/>
        <v>#DIV/0!</v>
      </c>
      <c r="G84" s="190"/>
      <c r="H84" s="191"/>
      <c r="I84" s="190" t="e">
        <f t="shared" si="33"/>
        <v>#DIV/0!</v>
      </c>
      <c r="J84" s="191"/>
      <c r="K84" s="190" t="e">
        <f t="shared" si="33"/>
        <v>#DIV/0!</v>
      </c>
      <c r="L84" s="191" t="e">
        <f t="shared" si="33"/>
        <v>#DIV/0!</v>
      </c>
      <c r="M84" s="190" t="e">
        <f t="shared" si="33"/>
        <v>#DIV/0!</v>
      </c>
      <c r="N84" s="191" t="e">
        <f t="shared" si="33"/>
        <v>#DIV/0!</v>
      </c>
      <c r="O84" s="218">
        <f t="shared" si="33"/>
        <v>38.057862785440321</v>
      </c>
      <c r="P84" s="219">
        <f t="shared" si="33"/>
        <v>31.936223277909743</v>
      </c>
    </row>
    <row r="85" spans="1:19" s="77" customFormat="1" x14ac:dyDescent="0.25">
      <c r="A85" s="206"/>
      <c r="B85" s="205" t="s">
        <v>7</v>
      </c>
      <c r="C85" s="190"/>
      <c r="D85" s="191"/>
      <c r="E85" s="190"/>
      <c r="F85" s="191"/>
      <c r="G85" s="190"/>
      <c r="H85" s="191"/>
      <c r="I85" s="190"/>
      <c r="J85" s="191"/>
      <c r="K85" s="190"/>
      <c r="L85" s="191"/>
      <c r="M85" s="190"/>
      <c r="N85" s="213"/>
      <c r="O85" s="218">
        <f>M85+K85+I85+G85+E85+C85+Q38+O38+M38+K38+I38+G38+E38+C38</f>
        <v>2996.6</v>
      </c>
      <c r="P85" s="219">
        <f>N85+L85+J85+H85+F85+D85+R38+P38+N38+L38+J38+H38+F38+D38</f>
        <v>2689.03</v>
      </c>
    </row>
    <row r="86" spans="1:19" x14ac:dyDescent="0.25">
      <c r="A86" s="9" t="s">
        <v>20</v>
      </c>
      <c r="B86" s="200" t="s">
        <v>4</v>
      </c>
      <c r="C86" s="171">
        <v>3.6</v>
      </c>
      <c r="D86" s="172">
        <v>4</v>
      </c>
      <c r="E86" s="171">
        <v>1</v>
      </c>
      <c r="F86" s="172">
        <v>9</v>
      </c>
      <c r="G86" s="171">
        <v>19</v>
      </c>
      <c r="H86" s="172">
        <v>19</v>
      </c>
      <c r="I86" s="171">
        <v>111.6</v>
      </c>
      <c r="J86" s="172">
        <v>125.1</v>
      </c>
      <c r="K86" s="171">
        <v>21.6</v>
      </c>
      <c r="L86" s="172">
        <v>19.86</v>
      </c>
      <c r="M86" s="171"/>
      <c r="N86" s="216"/>
      <c r="O86" s="168">
        <f>M86+K86+I86+G86+E86+C86+Q33+O33+M33+K33+I33+G33+E33+C33</f>
        <v>913.09999999999991</v>
      </c>
      <c r="P86" s="169">
        <f>N86+L86+J86+H86+F86+D86+R33+P33+N33+L33+J33+H33+F33+D33</f>
        <v>901.46</v>
      </c>
      <c r="S86" s="77"/>
    </row>
    <row r="87" spans="1:19" x14ac:dyDescent="0.25">
      <c r="A87" s="14" t="s">
        <v>21</v>
      </c>
      <c r="B87" s="201" t="s">
        <v>6</v>
      </c>
      <c r="C87" s="185">
        <f t="shared" ref="C87:P87" si="34">(C88/C86)*10</f>
        <v>33.055555555555557</v>
      </c>
      <c r="D87" s="186">
        <f t="shared" si="34"/>
        <v>32.5</v>
      </c>
      <c r="E87" s="185">
        <f>E88/E86*10</f>
        <v>35</v>
      </c>
      <c r="F87" s="186">
        <f t="shared" si="34"/>
        <v>34.444444444444443</v>
      </c>
      <c r="G87" s="185">
        <f t="shared" si="34"/>
        <v>10</v>
      </c>
      <c r="H87" s="186">
        <f t="shared" si="34"/>
        <v>10</v>
      </c>
      <c r="I87" s="185">
        <f t="shared" si="34"/>
        <v>11.971326164874551</v>
      </c>
      <c r="J87" s="186">
        <f t="shared" si="34"/>
        <v>19.984012789768187</v>
      </c>
      <c r="K87" s="185">
        <f t="shared" si="34"/>
        <v>68.055555555555557</v>
      </c>
      <c r="L87" s="186">
        <f t="shared" si="34"/>
        <v>62.437059415911378</v>
      </c>
      <c r="M87" s="185" t="e">
        <f t="shared" si="34"/>
        <v>#DIV/0!</v>
      </c>
      <c r="N87" s="186" t="e">
        <f t="shared" si="34"/>
        <v>#DIV/0!</v>
      </c>
      <c r="O87" s="170">
        <f t="shared" si="34"/>
        <v>45.773737816230437</v>
      </c>
      <c r="P87" s="165">
        <f t="shared" si="34"/>
        <v>45.481774011048742</v>
      </c>
      <c r="S87" s="77"/>
    </row>
    <row r="88" spans="1:19" x14ac:dyDescent="0.25">
      <c r="A88" s="84"/>
      <c r="B88" s="202" t="s">
        <v>7</v>
      </c>
      <c r="C88" s="187">
        <v>11.9</v>
      </c>
      <c r="D88" s="188">
        <v>13</v>
      </c>
      <c r="E88" s="187">
        <v>3.5</v>
      </c>
      <c r="F88" s="188">
        <v>31</v>
      </c>
      <c r="G88" s="187">
        <v>19</v>
      </c>
      <c r="H88" s="188">
        <v>19</v>
      </c>
      <c r="I88" s="187">
        <v>133.6</v>
      </c>
      <c r="J88" s="188">
        <v>250</v>
      </c>
      <c r="K88" s="187">
        <v>147</v>
      </c>
      <c r="L88" s="188">
        <v>124</v>
      </c>
      <c r="M88" s="187"/>
      <c r="N88" s="221"/>
      <c r="O88" s="170">
        <f>M88+K88+I88+G88+E88+C88+Q35+O35+M35+K35+I35+G35+E35+C35</f>
        <v>4179.6000000000004</v>
      </c>
      <c r="P88" s="165">
        <f>N88+L88+J88+H88+F88+D88+R35+P35+N35+L35+J35+H35+F35+D35</f>
        <v>4100</v>
      </c>
    </row>
    <row r="89" spans="1:19" x14ac:dyDescent="0.25">
      <c r="A89" s="9" t="s">
        <v>22</v>
      </c>
      <c r="B89" s="200" t="s">
        <v>4</v>
      </c>
      <c r="C89" s="171">
        <v>112.2</v>
      </c>
      <c r="D89" s="172">
        <v>115</v>
      </c>
      <c r="E89" s="171">
        <v>2</v>
      </c>
      <c r="F89" s="172">
        <v>1</v>
      </c>
      <c r="G89" s="171">
        <v>20</v>
      </c>
      <c r="H89" s="172">
        <v>20</v>
      </c>
      <c r="I89" s="171">
        <v>559.5</v>
      </c>
      <c r="J89" s="172">
        <v>548.1</v>
      </c>
      <c r="K89" s="171">
        <v>149.80000000000001</v>
      </c>
      <c r="L89" s="172">
        <v>149.80000000000001</v>
      </c>
      <c r="M89" s="171">
        <v>161</v>
      </c>
      <c r="N89" s="216">
        <v>167</v>
      </c>
      <c r="O89" s="168">
        <f>M89+K89+I89+G89+E89+C89+Q36+O36+M36+K36+I36+G36+E36+C36</f>
        <v>1745.8799999999999</v>
      </c>
      <c r="P89" s="169">
        <f>N89+L89+J89+H89+F89+D89+R36+P36+N36+L36+J36+H36+F36+D36</f>
        <v>1796.9000000000003</v>
      </c>
    </row>
    <row r="90" spans="1:19" x14ac:dyDescent="0.25">
      <c r="A90" s="14" t="s">
        <v>23</v>
      </c>
      <c r="B90" s="201" t="s">
        <v>6</v>
      </c>
      <c r="C90" s="185">
        <f t="shared" ref="C90:P90" si="35">(C91/C89)*10</f>
        <v>22.70944741532977</v>
      </c>
      <c r="D90" s="186">
        <f t="shared" si="35"/>
        <v>22.60869565217391</v>
      </c>
      <c r="E90" s="185">
        <f t="shared" si="35"/>
        <v>35</v>
      </c>
      <c r="F90" s="186">
        <f t="shared" si="35"/>
        <v>40</v>
      </c>
      <c r="G90" s="185">
        <f t="shared" si="35"/>
        <v>20</v>
      </c>
      <c r="H90" s="186">
        <f t="shared" si="35"/>
        <v>20</v>
      </c>
      <c r="I90" s="185">
        <f t="shared" si="35"/>
        <v>15.61751563896336</v>
      </c>
      <c r="J90" s="186">
        <f t="shared" si="35"/>
        <v>18.244845831052729</v>
      </c>
      <c r="K90" s="185">
        <f t="shared" si="35"/>
        <v>41.722296395193588</v>
      </c>
      <c r="L90" s="186">
        <f t="shared" si="35"/>
        <v>41.722296395193588</v>
      </c>
      <c r="M90" s="185">
        <v>54</v>
      </c>
      <c r="N90" s="186">
        <v>54</v>
      </c>
      <c r="O90" s="170">
        <f t="shared" si="35"/>
        <v>32.456984443375262</v>
      </c>
      <c r="P90" s="165">
        <f t="shared" si="35"/>
        <v>30.718626523457061</v>
      </c>
    </row>
    <row r="91" spans="1:19" x14ac:dyDescent="0.25">
      <c r="A91" s="84"/>
      <c r="B91" s="202" t="s">
        <v>7</v>
      </c>
      <c r="C91" s="187">
        <v>254.8</v>
      </c>
      <c r="D91" s="188">
        <v>260</v>
      </c>
      <c r="E91" s="187">
        <v>7</v>
      </c>
      <c r="F91" s="188">
        <v>4</v>
      </c>
      <c r="G91" s="187">
        <v>40</v>
      </c>
      <c r="H91" s="188">
        <v>40</v>
      </c>
      <c r="I91" s="187">
        <v>873.8</v>
      </c>
      <c r="J91" s="188">
        <v>1000</v>
      </c>
      <c r="K91" s="187">
        <v>625</v>
      </c>
      <c r="L91" s="188">
        <v>625</v>
      </c>
      <c r="M91" s="187">
        <f>M89*M90/10</f>
        <v>869.4</v>
      </c>
      <c r="N91" s="221">
        <f>N89*N90/10</f>
        <v>901.8</v>
      </c>
      <c r="O91" s="170">
        <f>M91+K91+I91+G91+E91+C91+Q38+O38+M38+K38+I38+G38+E38+C38</f>
        <v>5666.6</v>
      </c>
      <c r="P91" s="165">
        <f>N91+L91+J91+H91+F91+D91+R38+P38+N38+L38+J38+H38+F38+D38</f>
        <v>5519.8300000000008</v>
      </c>
    </row>
    <row r="92" spans="1:19" x14ac:dyDescent="0.25">
      <c r="A92" s="9" t="s">
        <v>24</v>
      </c>
      <c r="B92" s="200" t="s">
        <v>4</v>
      </c>
      <c r="C92" s="171"/>
      <c r="D92" s="172"/>
      <c r="E92" s="171">
        <v>1</v>
      </c>
      <c r="F92" s="172">
        <v>1</v>
      </c>
      <c r="G92" s="171">
        <v>19</v>
      </c>
      <c r="H92" s="172">
        <v>19</v>
      </c>
      <c r="I92" s="171">
        <v>206.4</v>
      </c>
      <c r="J92" s="172">
        <v>191.7</v>
      </c>
      <c r="K92" s="171">
        <v>25.1</v>
      </c>
      <c r="L92" s="172">
        <v>18.776</v>
      </c>
      <c r="M92" s="171"/>
      <c r="N92" s="216"/>
      <c r="O92" s="168">
        <f>M92+K92+I92+G92+E92+C92+Q39+O39+M39+K39+I39+G39+E39+C39</f>
        <v>1042.2</v>
      </c>
      <c r="P92" s="169">
        <f>N92+L92+J92+H92+F92+D92+R39+P39+N39+L39+J39+H39+F39+D39</f>
        <v>1018.476</v>
      </c>
    </row>
    <row r="93" spans="1:19" x14ac:dyDescent="0.25">
      <c r="A93" s="14" t="s">
        <v>24</v>
      </c>
      <c r="B93" s="201" t="s">
        <v>6</v>
      </c>
      <c r="C93" s="185" t="e">
        <f t="shared" ref="C93:P93" si="36">(C94/C92)*10</f>
        <v>#DIV/0!</v>
      </c>
      <c r="D93" s="186" t="e">
        <f t="shared" si="36"/>
        <v>#DIV/0!</v>
      </c>
      <c r="E93" s="185">
        <f t="shared" si="36"/>
        <v>60</v>
      </c>
      <c r="F93" s="186">
        <f t="shared" si="36"/>
        <v>60</v>
      </c>
      <c r="G93" s="185">
        <f t="shared" si="36"/>
        <v>20</v>
      </c>
      <c r="H93" s="186">
        <f t="shared" si="36"/>
        <v>20</v>
      </c>
      <c r="I93" s="185">
        <f t="shared" si="36"/>
        <v>15.426356589147286</v>
      </c>
      <c r="J93" s="186">
        <f t="shared" si="36"/>
        <v>26.082420448617633</v>
      </c>
      <c r="K93" s="185">
        <f t="shared" si="36"/>
        <v>57.768924302788839</v>
      </c>
      <c r="L93" s="186">
        <f t="shared" si="36"/>
        <v>53.792074989348109</v>
      </c>
      <c r="M93" s="185" t="e">
        <f t="shared" si="36"/>
        <v>#DIV/0!</v>
      </c>
      <c r="N93" s="186" t="e">
        <f t="shared" si="36"/>
        <v>#DIV/0!</v>
      </c>
      <c r="O93" s="170">
        <f t="shared" si="36"/>
        <v>46.689694876223371</v>
      </c>
      <c r="P93" s="165">
        <f t="shared" si="36"/>
        <v>50.037507020293063</v>
      </c>
    </row>
    <row r="94" spans="1:19" x14ac:dyDescent="0.25">
      <c r="A94" s="84"/>
      <c r="B94" s="202" t="s">
        <v>7</v>
      </c>
      <c r="C94" s="187"/>
      <c r="D94" s="188"/>
      <c r="E94" s="187">
        <v>6</v>
      </c>
      <c r="F94" s="188">
        <v>6</v>
      </c>
      <c r="G94" s="187">
        <v>38</v>
      </c>
      <c r="H94" s="188">
        <v>38</v>
      </c>
      <c r="I94" s="187">
        <v>318.39999999999998</v>
      </c>
      <c r="J94" s="188">
        <v>500</v>
      </c>
      <c r="K94" s="187">
        <v>145</v>
      </c>
      <c r="L94" s="188">
        <v>101</v>
      </c>
      <c r="M94" s="187"/>
      <c r="N94" s="221"/>
      <c r="O94" s="170">
        <f>M94+K94+I94+G94+E94+C94+Q41+O41+M41+K41+I41+G41+E41+C41</f>
        <v>4866</v>
      </c>
      <c r="P94" s="165">
        <f>N94+L94+J94+H94+F94+D94+R41+P41+N41+L41+J41+H41+F41+D41</f>
        <v>5096.2</v>
      </c>
    </row>
    <row r="95" spans="1:19" x14ac:dyDescent="0.25">
      <c r="A95" s="9" t="s">
        <v>25</v>
      </c>
      <c r="B95" s="73" t="s">
        <v>4</v>
      </c>
      <c r="C95" s="173">
        <v>46.2</v>
      </c>
      <c r="D95" s="174">
        <v>45</v>
      </c>
      <c r="E95" s="173"/>
      <c r="F95" s="174"/>
      <c r="G95" s="171"/>
      <c r="H95" s="172"/>
      <c r="I95" s="171">
        <v>8.6</v>
      </c>
      <c r="J95" s="172">
        <v>8.6</v>
      </c>
      <c r="K95" s="171"/>
      <c r="L95" s="172"/>
      <c r="M95" s="173"/>
      <c r="N95" s="214"/>
      <c r="O95" s="79">
        <f>M95+K95+I95+G95+E95+C95+Q42+O42+M42+K42+I42+G42+E42+C42</f>
        <v>123.00000000000001</v>
      </c>
      <c r="P95" s="80">
        <f>N95+L95+J95+H95+F95+D95+R42+P42+N42+L42+J42+H42+F42+D42</f>
        <v>121.1</v>
      </c>
    </row>
    <row r="96" spans="1:19" x14ac:dyDescent="0.25">
      <c r="A96" s="14" t="s">
        <v>26</v>
      </c>
      <c r="B96" s="74" t="s">
        <v>6</v>
      </c>
      <c r="C96" s="175">
        <f t="shared" ref="C96:P96" si="37">(C97/C95)*10</f>
        <v>66.601731601731601</v>
      </c>
      <c r="D96" s="176">
        <f t="shared" si="37"/>
        <v>66.666666666666671</v>
      </c>
      <c r="E96" s="175" t="e">
        <f t="shared" si="37"/>
        <v>#DIV/0!</v>
      </c>
      <c r="F96" s="176" t="e">
        <f t="shared" si="37"/>
        <v>#DIV/0!</v>
      </c>
      <c r="G96" s="185" t="e">
        <f t="shared" si="37"/>
        <v>#DIV/0!</v>
      </c>
      <c r="H96" s="186" t="e">
        <f t="shared" si="37"/>
        <v>#DIV/0!</v>
      </c>
      <c r="I96" s="185">
        <f t="shared" si="37"/>
        <v>55.581395348837212</v>
      </c>
      <c r="J96" s="186">
        <f t="shared" si="37"/>
        <v>55.581395348837212</v>
      </c>
      <c r="K96" s="185" t="e">
        <f t="shared" si="37"/>
        <v>#DIV/0!</v>
      </c>
      <c r="L96" s="186" t="e">
        <f t="shared" si="37"/>
        <v>#DIV/0!</v>
      </c>
      <c r="M96" s="175" t="e">
        <f t="shared" si="37"/>
        <v>#DIV/0!</v>
      </c>
      <c r="N96" s="176" t="e">
        <f t="shared" si="37"/>
        <v>#DIV/0!</v>
      </c>
      <c r="O96" s="82">
        <f t="shared" si="37"/>
        <v>59.373983739837392</v>
      </c>
      <c r="P96" s="83">
        <f t="shared" si="37"/>
        <v>59.521056977704376</v>
      </c>
    </row>
    <row r="97" spans="1:18" x14ac:dyDescent="0.25">
      <c r="A97" s="20"/>
      <c r="B97" s="75" t="s">
        <v>7</v>
      </c>
      <c r="C97" s="177">
        <v>307.7</v>
      </c>
      <c r="D97" s="178">
        <v>300</v>
      </c>
      <c r="E97" s="177"/>
      <c r="F97" s="178"/>
      <c r="G97" s="187"/>
      <c r="H97" s="188"/>
      <c r="I97" s="187">
        <v>47.8</v>
      </c>
      <c r="J97" s="188">
        <v>47.8</v>
      </c>
      <c r="K97" s="187"/>
      <c r="L97" s="188"/>
      <c r="M97" s="177"/>
      <c r="N97" s="215"/>
      <c r="O97" s="82">
        <f>M97+K97+I97+G97+E97+C97+Q44+O44+M44+K44+I44+G44+E44+C44</f>
        <v>730.3</v>
      </c>
      <c r="P97" s="83">
        <f>N97+L97+J97+H97+F97+D97+R44+P44+N44+L44+J44+H44+F44+D44</f>
        <v>720.8</v>
      </c>
      <c r="Q97" s="18"/>
      <c r="R97" s="18"/>
    </row>
    <row r="98" spans="1:18" x14ac:dyDescent="0.25">
      <c r="A98" s="9" t="s">
        <v>41</v>
      </c>
      <c r="B98" s="73" t="s">
        <v>4</v>
      </c>
      <c r="C98" s="173"/>
      <c r="D98" s="174"/>
      <c r="E98" s="173"/>
      <c r="F98" s="174"/>
      <c r="G98" s="171">
        <v>30</v>
      </c>
      <c r="H98" s="172">
        <v>30</v>
      </c>
      <c r="I98" s="171"/>
      <c r="J98" s="172"/>
      <c r="K98" s="171"/>
      <c r="L98" s="172"/>
      <c r="M98" s="173"/>
      <c r="N98" s="214"/>
      <c r="O98" s="79">
        <f>M98+K98+I98+G98+E98+C98+Q45+O45+M45+K45+I45+G45+E45+C45</f>
        <v>45</v>
      </c>
      <c r="P98" s="80">
        <f>N98+L98+J98+H98+F98+D98+R45+P45+N45+L45+J45+H45+F45+D45</f>
        <v>45</v>
      </c>
      <c r="Q98" s="18"/>
      <c r="R98" s="18"/>
    </row>
    <row r="99" spans="1:18" x14ac:dyDescent="0.25">
      <c r="A99" s="14" t="s">
        <v>42</v>
      </c>
      <c r="B99" s="74" t="s">
        <v>6</v>
      </c>
      <c r="C99" s="175" t="e">
        <f t="shared" ref="C99:P99" si="38">(C100/C98)*10</f>
        <v>#DIV/0!</v>
      </c>
      <c r="D99" s="176" t="e">
        <f t="shared" si="38"/>
        <v>#DIV/0!</v>
      </c>
      <c r="E99" s="175" t="e">
        <f t="shared" si="38"/>
        <v>#DIV/0!</v>
      </c>
      <c r="F99" s="176" t="e">
        <f t="shared" si="38"/>
        <v>#DIV/0!</v>
      </c>
      <c r="G99" s="185">
        <f t="shared" si="38"/>
        <v>60</v>
      </c>
      <c r="H99" s="186">
        <f>H100/H98*10</f>
        <v>60</v>
      </c>
      <c r="I99" s="185" t="e">
        <f t="shared" si="38"/>
        <v>#DIV/0!</v>
      </c>
      <c r="J99" s="186" t="e">
        <f t="shared" si="38"/>
        <v>#DIV/0!</v>
      </c>
      <c r="K99" s="185" t="e">
        <f t="shared" si="38"/>
        <v>#DIV/0!</v>
      </c>
      <c r="L99" s="186" t="e">
        <f t="shared" si="38"/>
        <v>#DIV/0!</v>
      </c>
      <c r="M99" s="175" t="e">
        <f t="shared" si="38"/>
        <v>#DIV/0!</v>
      </c>
      <c r="N99" s="176" t="e">
        <f t="shared" si="38"/>
        <v>#DIV/0!</v>
      </c>
      <c r="O99" s="82">
        <f t="shared" si="38"/>
        <v>60</v>
      </c>
      <c r="P99" s="83">
        <f t="shared" si="38"/>
        <v>59.555555555555557</v>
      </c>
      <c r="Q99" s="18"/>
      <c r="R99" s="18"/>
    </row>
    <row r="100" spans="1:18" x14ac:dyDescent="0.25">
      <c r="A100" s="20"/>
      <c r="B100" s="75" t="s">
        <v>7</v>
      </c>
      <c r="C100" s="177"/>
      <c r="D100" s="178"/>
      <c r="E100" s="177"/>
      <c r="F100" s="178"/>
      <c r="G100" s="187">
        <v>180</v>
      </c>
      <c r="H100" s="188">
        <v>180</v>
      </c>
      <c r="I100" s="187"/>
      <c r="J100" s="188"/>
      <c r="K100" s="187"/>
      <c r="L100" s="188"/>
      <c r="M100" s="177"/>
      <c r="N100" s="215"/>
      <c r="O100" s="86">
        <f>M100+K100+I100+G100+E100+C100+Q47+O47+M47+K47+I47+G47+E47+C47</f>
        <v>270</v>
      </c>
      <c r="P100" s="87">
        <f>N100+L100+J100+H100+F100+D100+R47+P47+N47+L47+J47+H47+F47+D47</f>
        <v>268</v>
      </c>
      <c r="Q100" s="18"/>
      <c r="R100" s="18"/>
    </row>
    <row r="101" spans="1:18" x14ac:dyDescent="0.25">
      <c r="A101" s="9" t="s">
        <v>27</v>
      </c>
      <c r="B101" s="73" t="s">
        <v>4</v>
      </c>
      <c r="C101" s="173">
        <v>36.299999999999997</v>
      </c>
      <c r="D101" s="174">
        <v>37</v>
      </c>
      <c r="E101" s="173"/>
      <c r="F101" s="174"/>
      <c r="G101" s="171"/>
      <c r="H101" s="172"/>
      <c r="I101" s="171"/>
      <c r="J101" s="172"/>
      <c r="K101" s="171">
        <v>14</v>
      </c>
      <c r="L101" s="172">
        <v>14</v>
      </c>
      <c r="M101" s="173"/>
      <c r="N101" s="214"/>
      <c r="O101" s="82">
        <f>M101+K101+I101+G101+E101+C101+Q48+O48+M48+K48+I48+G48+E48+C48</f>
        <v>314.90000000000003</v>
      </c>
      <c r="P101" s="83">
        <f>N101+L101+J101+H101+F101+D101+R48+P48+N48+L48+J48+H48+F48+D48</f>
        <v>309.89999999999998</v>
      </c>
      <c r="Q101" s="18"/>
      <c r="R101" s="18"/>
    </row>
    <row r="102" spans="1:18" x14ac:dyDescent="0.25">
      <c r="A102" s="14" t="s">
        <v>28</v>
      </c>
      <c r="B102" s="74" t="s">
        <v>6</v>
      </c>
      <c r="C102" s="175">
        <f t="shared" ref="C102:P102" si="39">(C103/C101)*10</f>
        <v>31.487603305785122</v>
      </c>
      <c r="D102" s="176">
        <f t="shared" si="39"/>
        <v>31.081081081081081</v>
      </c>
      <c r="E102" s="175" t="e">
        <f t="shared" si="39"/>
        <v>#DIV/0!</v>
      </c>
      <c r="F102" s="176" t="e">
        <f t="shared" si="39"/>
        <v>#DIV/0!</v>
      </c>
      <c r="G102" s="185" t="e">
        <f t="shared" si="39"/>
        <v>#DIV/0!</v>
      </c>
      <c r="H102" s="186" t="e">
        <f t="shared" si="39"/>
        <v>#DIV/0!</v>
      </c>
      <c r="I102" s="185"/>
      <c r="J102" s="186"/>
      <c r="K102" s="185">
        <f t="shared" si="39"/>
        <v>37.857142857142854</v>
      </c>
      <c r="L102" s="186">
        <f t="shared" si="39"/>
        <v>37.857142857142854</v>
      </c>
      <c r="M102" s="175" t="e">
        <f t="shared" si="39"/>
        <v>#DIV/0!</v>
      </c>
      <c r="N102" s="176" t="e">
        <f t="shared" si="39"/>
        <v>#DIV/0!</v>
      </c>
      <c r="O102" s="82">
        <f t="shared" si="39"/>
        <v>36.779930136551286</v>
      </c>
      <c r="P102" s="83">
        <f t="shared" si="39"/>
        <v>35.87931590835754</v>
      </c>
    </row>
    <row r="103" spans="1:18" x14ac:dyDescent="0.25">
      <c r="A103" s="20"/>
      <c r="B103" s="75" t="s">
        <v>7</v>
      </c>
      <c r="C103" s="177">
        <v>114.3</v>
      </c>
      <c r="D103" s="178">
        <v>115</v>
      </c>
      <c r="E103" s="177"/>
      <c r="F103" s="178"/>
      <c r="G103" s="187"/>
      <c r="H103" s="188"/>
      <c r="I103" s="187"/>
      <c r="J103" s="188"/>
      <c r="K103" s="187">
        <v>53</v>
      </c>
      <c r="L103" s="188">
        <v>53</v>
      </c>
      <c r="M103" s="177"/>
      <c r="N103" s="215"/>
      <c r="O103" s="86">
        <f>M103+K103+I103+G103+E103+C103+Q50+O50+M50+K50+I50+G50+E50+C50</f>
        <v>1158.2</v>
      </c>
      <c r="P103" s="87">
        <f>N103+L103+J103+H103+F103+D103+R50+P50+N50+L50+J50+H50+F50+D50</f>
        <v>1111.9000000000001</v>
      </c>
    </row>
    <row r="104" spans="1:18" x14ac:dyDescent="0.25">
      <c r="A104" s="9" t="s">
        <v>40</v>
      </c>
      <c r="B104" s="78" t="s">
        <v>4</v>
      </c>
      <c r="C104" s="179">
        <f>C101+C95+C89+C86+C80+C65+C62+C59+C92</f>
        <v>2902.5</v>
      </c>
      <c r="D104" s="180">
        <f>D101+D95+D89+D86+D80+D65+D62+D59+D92</f>
        <v>2951</v>
      </c>
      <c r="E104" s="179">
        <f>E101+E95+E89+E86+E80+E65+E62+E59+E92</f>
        <v>162</v>
      </c>
      <c r="F104" s="180">
        <f>F101+F95+F89+F86+F80+F65+F62+F59+F92</f>
        <v>183</v>
      </c>
      <c r="G104" s="194">
        <f>G101+G95+G89+G86+G80+G65+G62+G59+G92+G98</f>
        <v>211</v>
      </c>
      <c r="H104" s="195">
        <f>H101+H95+H89+H86+H80+H65+H62+H59+H92+H98</f>
        <v>220</v>
      </c>
      <c r="I104" s="194">
        <f>I59+I62+I65+I80+I86+I89+I92+I95+I101</f>
        <v>5923.2</v>
      </c>
      <c r="J104" s="195">
        <f>J59+J62+J65+J80+J86+J89+J92+J95+J101</f>
        <v>5785.4000000000015</v>
      </c>
      <c r="K104" s="194">
        <f>K101+K95+K89+K86+K80+K65+K62+K59+K92</f>
        <v>995.19999999999993</v>
      </c>
      <c r="L104" s="195">
        <f>L101+L95+L89+L86+L80+L65+L62+L59+L92</f>
        <v>984.64800000000002</v>
      </c>
      <c r="M104" s="179">
        <f>M101+M95+M89+M86+M80+M65+M62+M59+M92</f>
        <v>3130</v>
      </c>
      <c r="N104" s="180">
        <f>N101+N95+N89+N86+N80+N65+N62+N59+N92</f>
        <v>3101</v>
      </c>
      <c r="O104" s="154">
        <f>M104+K104+I104+G104+E104+C104+Q51+O51+M51+K51+I51+G51+E51+C51</f>
        <v>33625.280999999995</v>
      </c>
      <c r="P104" s="160">
        <f>N104+L104+J104+H104+F104+D104+R51+P51+N51+L51+J51+H51+F51+D51</f>
        <v>34045.152999999998</v>
      </c>
    </row>
    <row r="105" spans="1:18" x14ac:dyDescent="0.25">
      <c r="A105" s="44"/>
      <c r="B105" s="81" t="s">
        <v>6</v>
      </c>
      <c r="C105" s="181">
        <f t="shared" ref="C105:P105" si="40">(C106/C104)*10</f>
        <v>50.584323858742465</v>
      </c>
      <c r="D105" s="182">
        <f t="shared" si="40"/>
        <v>50.78956286004744</v>
      </c>
      <c r="E105" s="181">
        <f t="shared" si="40"/>
        <v>88.858024691358025</v>
      </c>
      <c r="F105" s="182">
        <f t="shared" si="40"/>
        <v>88.046448087431699</v>
      </c>
      <c r="G105" s="196">
        <f t="shared" si="40"/>
        <v>43.222748815165879</v>
      </c>
      <c r="H105" s="197">
        <f>(H106/H104)*10</f>
        <v>41.863636363636367</v>
      </c>
      <c r="I105" s="196">
        <f t="shared" si="40"/>
        <v>26.993010534846032</v>
      </c>
      <c r="J105" s="197">
        <f t="shared" si="40"/>
        <v>35.001901337850441</v>
      </c>
      <c r="K105" s="196">
        <f t="shared" si="40"/>
        <v>59.616157556270096</v>
      </c>
      <c r="L105" s="197">
        <f t="shared" si="40"/>
        <v>54.8724011017135</v>
      </c>
      <c r="M105" s="181">
        <f>M106/M104*10</f>
        <v>73.130351437699673</v>
      </c>
      <c r="N105" s="182">
        <f t="shared" si="40"/>
        <v>72.723637536278616</v>
      </c>
      <c r="O105" s="155">
        <f t="shared" si="40"/>
        <v>60.667775534723418</v>
      </c>
      <c r="P105" s="156">
        <f t="shared" si="40"/>
        <v>58.910288933053117</v>
      </c>
    </row>
    <row r="106" spans="1:18" x14ac:dyDescent="0.25">
      <c r="A106" s="84"/>
      <c r="B106" s="85" t="s">
        <v>7</v>
      </c>
      <c r="C106" s="183">
        <f t="shared" ref="C106:N106" si="41">C103+C97+C91+C88+C82+C67+C64+C61+C94</f>
        <v>14682.099999999999</v>
      </c>
      <c r="D106" s="184">
        <f t="shared" si="41"/>
        <v>14988</v>
      </c>
      <c r="E106" s="183">
        <f t="shared" si="41"/>
        <v>1439.5</v>
      </c>
      <c r="F106" s="184">
        <f t="shared" si="41"/>
        <v>1611.25</v>
      </c>
      <c r="G106" s="198">
        <f t="shared" si="41"/>
        <v>912</v>
      </c>
      <c r="H106" s="199">
        <f>H103+H97+H91+H88+H82+H67+H64+H61+H94</f>
        <v>921</v>
      </c>
      <c r="I106" s="198">
        <f>I103+I97+I91+I88+I82+I67+I64+I61+I94</f>
        <v>15988.5</v>
      </c>
      <c r="J106" s="199">
        <f>J61+J64+J67+J82+J88+J91+J94+J103</f>
        <v>20250</v>
      </c>
      <c r="K106" s="198">
        <f t="shared" si="41"/>
        <v>5933</v>
      </c>
      <c r="L106" s="199">
        <f t="shared" si="41"/>
        <v>5403</v>
      </c>
      <c r="M106" s="183">
        <f t="shared" si="41"/>
        <v>22889.8</v>
      </c>
      <c r="N106" s="184">
        <f t="shared" si="41"/>
        <v>22551.599999999999</v>
      </c>
      <c r="O106" s="157">
        <f>M106+K106+I106+G106+E106+C106+Q53+O53+M53+K53+I53+G53+E53+C53</f>
        <v>203997.09999999998</v>
      </c>
      <c r="P106" s="158">
        <f>N106+L106+J106+H106+F106+D106+R53+P53+N53+L53+J53+H53+F53+D53</f>
        <v>200560.98</v>
      </c>
    </row>
    <row r="107" spans="1:18" x14ac:dyDescent="0.25">
      <c r="A107" s="65"/>
      <c r="B107" s="74"/>
    </row>
  </sheetData>
  <mergeCells count="22">
    <mergeCell ref="A58:B58"/>
    <mergeCell ref="C3:D4"/>
    <mergeCell ref="E3:F4"/>
    <mergeCell ref="G3:H4"/>
    <mergeCell ref="I3:J4"/>
    <mergeCell ref="A56:B56"/>
    <mergeCell ref="A57:B57"/>
    <mergeCell ref="C56:D57"/>
    <mergeCell ref="E56:F57"/>
    <mergeCell ref="K3:L4"/>
    <mergeCell ref="A1:R2"/>
    <mergeCell ref="A3:B3"/>
    <mergeCell ref="A4:B4"/>
    <mergeCell ref="A5:B5"/>
    <mergeCell ref="M3:N4"/>
    <mergeCell ref="O3:P4"/>
    <mergeCell ref="Q3:R4"/>
    <mergeCell ref="K56:L57"/>
    <mergeCell ref="G56:H57"/>
    <mergeCell ref="I56:J57"/>
    <mergeCell ref="M56:N57"/>
    <mergeCell ref="O56:P5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Header>&amp;R&amp;G</oddHeader>
    <oddFooter>&amp;RPage &amp;P of &amp;N</oddFooter>
  </headerFooter>
  <rowBreaks count="1" manualBreakCount="1">
    <brk id="55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zoomScale="82" zoomScaleNormal="82" workbookViewId="0">
      <pane xSplit="2" ySplit="2" topLeftCell="C69" activePane="bottomRight" state="frozen"/>
      <selection pane="topRight" activeCell="D1" sqref="D1"/>
      <selection pane="bottomLeft" activeCell="A4" sqref="A4"/>
      <selection pane="bottomRight" activeCell="Z78" sqref="Z78"/>
    </sheetView>
  </sheetViews>
  <sheetFormatPr defaultColWidth="9.140625" defaultRowHeight="15" x14ac:dyDescent="0.25"/>
  <cols>
    <col min="1" max="1" width="12.28515625" style="2" customWidth="1"/>
    <col min="2" max="16" width="10.7109375" style="2" customWidth="1"/>
    <col min="17" max="16384" width="9.140625" style="2"/>
  </cols>
  <sheetData>
    <row r="1" spans="1:16" x14ac:dyDescent="0.25">
      <c r="A1" s="269" t="s">
        <v>66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x14ac:dyDescent="0.25">
      <c r="A3" s="249" t="s">
        <v>0</v>
      </c>
      <c r="B3" s="257"/>
      <c r="C3" s="282" t="s">
        <v>70</v>
      </c>
      <c r="D3" s="278"/>
      <c r="E3" s="281" t="s">
        <v>72</v>
      </c>
      <c r="F3" s="278"/>
      <c r="G3" s="277" t="s">
        <v>71</v>
      </c>
      <c r="H3" s="278"/>
      <c r="I3" s="294" t="s">
        <v>67</v>
      </c>
      <c r="J3" s="295"/>
      <c r="K3" s="298" t="s">
        <v>68</v>
      </c>
      <c r="L3" s="299"/>
      <c r="M3" s="292" t="s">
        <v>69</v>
      </c>
      <c r="N3" s="289"/>
      <c r="O3" s="292" t="s">
        <v>73</v>
      </c>
      <c r="P3" s="289"/>
    </row>
    <row r="4" spans="1:16" x14ac:dyDescent="0.25">
      <c r="A4" s="252" t="s">
        <v>1</v>
      </c>
      <c r="B4" s="258"/>
      <c r="C4" s="283"/>
      <c r="D4" s="280"/>
      <c r="E4" s="279"/>
      <c r="F4" s="280"/>
      <c r="G4" s="279"/>
      <c r="H4" s="280"/>
      <c r="I4" s="296"/>
      <c r="J4" s="297"/>
      <c r="K4" s="300"/>
      <c r="L4" s="301"/>
      <c r="M4" s="293"/>
      <c r="N4" s="291"/>
      <c r="O4" s="293"/>
      <c r="P4" s="291"/>
    </row>
    <row r="5" spans="1:16" x14ac:dyDescent="0.25">
      <c r="A5" s="255" t="s">
        <v>2</v>
      </c>
      <c r="B5" s="259"/>
      <c r="C5" s="166" t="s">
        <v>43</v>
      </c>
      <c r="D5" s="167" t="s">
        <v>44</v>
      </c>
      <c r="E5" s="166" t="s">
        <v>43</v>
      </c>
      <c r="F5" s="167" t="s">
        <v>44</v>
      </c>
      <c r="G5" s="166" t="s">
        <v>43</v>
      </c>
      <c r="H5" s="167" t="s">
        <v>44</v>
      </c>
      <c r="I5" s="166" t="s">
        <v>43</v>
      </c>
      <c r="J5" s="167" t="s">
        <v>44</v>
      </c>
      <c r="K5" s="166" t="s">
        <v>43</v>
      </c>
      <c r="L5" s="167" t="s">
        <v>44</v>
      </c>
      <c r="M5" s="166" t="s">
        <v>43</v>
      </c>
      <c r="N5" s="167" t="s">
        <v>44</v>
      </c>
      <c r="O5" s="166" t="s">
        <v>43</v>
      </c>
      <c r="P5" s="167" t="s">
        <v>44</v>
      </c>
    </row>
    <row r="6" spans="1:16" x14ac:dyDescent="0.25">
      <c r="A6" s="9" t="s">
        <v>3</v>
      </c>
      <c r="B6" s="73" t="s">
        <v>4</v>
      </c>
      <c r="C6" s="171">
        <v>1136</v>
      </c>
      <c r="D6" s="172">
        <v>1138</v>
      </c>
      <c r="E6" s="171">
        <v>114</v>
      </c>
      <c r="F6" s="172">
        <v>141</v>
      </c>
      <c r="G6" s="171">
        <v>1</v>
      </c>
      <c r="H6" s="172">
        <v>1</v>
      </c>
      <c r="I6" s="171">
        <v>832.1</v>
      </c>
      <c r="J6" s="172">
        <v>827.1</v>
      </c>
      <c r="K6" s="171">
        <v>164</v>
      </c>
      <c r="L6" s="172">
        <v>170</v>
      </c>
      <c r="M6" s="171">
        <v>962</v>
      </c>
      <c r="N6" s="172">
        <v>963</v>
      </c>
      <c r="O6" s="171">
        <v>471.6</v>
      </c>
      <c r="P6" s="172">
        <v>470</v>
      </c>
    </row>
    <row r="7" spans="1:16" x14ac:dyDescent="0.25">
      <c r="A7" s="14" t="s">
        <v>5</v>
      </c>
      <c r="B7" s="74" t="s">
        <v>6</v>
      </c>
      <c r="C7" s="185">
        <f t="shared" ref="C7:O7" si="0">(C8/C6)*10</f>
        <v>53.600352112676063</v>
      </c>
      <c r="D7" s="186">
        <f t="shared" si="0"/>
        <v>38.81370826010545</v>
      </c>
      <c r="E7" s="185">
        <f t="shared" si="0"/>
        <v>59.298245614035082</v>
      </c>
      <c r="F7" s="186">
        <f t="shared" si="0"/>
        <v>57.588652482269502</v>
      </c>
      <c r="G7" s="185">
        <v>30</v>
      </c>
      <c r="H7" s="186">
        <v>30</v>
      </c>
      <c r="I7" s="185">
        <f t="shared" si="0"/>
        <v>56.702319432760476</v>
      </c>
      <c r="J7" s="186">
        <f t="shared" si="0"/>
        <v>58.077620602103735</v>
      </c>
      <c r="K7" s="185">
        <f t="shared" si="0"/>
        <v>43.475609756097562</v>
      </c>
      <c r="L7" s="186">
        <f>(L8/L6)*10</f>
        <v>36.941176470588239</v>
      </c>
      <c r="M7" s="185">
        <f t="shared" si="0"/>
        <v>54.438669438669436</v>
      </c>
      <c r="N7" s="186">
        <f t="shared" si="0"/>
        <v>50</v>
      </c>
      <c r="O7" s="185">
        <f t="shared" si="0"/>
        <v>45.351993214588632</v>
      </c>
      <c r="P7" s="186">
        <v>31.9</v>
      </c>
    </row>
    <row r="8" spans="1:16" x14ac:dyDescent="0.25">
      <c r="A8" s="20"/>
      <c r="B8" s="75" t="s">
        <v>7</v>
      </c>
      <c r="C8" s="187">
        <v>6089</v>
      </c>
      <c r="D8" s="188">
        <v>4417</v>
      </c>
      <c r="E8" s="187">
        <v>676</v>
      </c>
      <c r="F8" s="188">
        <v>812</v>
      </c>
      <c r="G8" s="187">
        <f>G6*G7/10</f>
        <v>3</v>
      </c>
      <c r="H8" s="188">
        <v>3</v>
      </c>
      <c r="I8" s="187">
        <v>4718.2</v>
      </c>
      <c r="J8" s="188">
        <v>4803.6000000000004</v>
      </c>
      <c r="K8" s="187">
        <v>713</v>
      </c>
      <c r="L8" s="188">
        <v>628</v>
      </c>
      <c r="M8" s="187">
        <v>5237</v>
      </c>
      <c r="N8" s="188">
        <v>4815</v>
      </c>
      <c r="O8" s="187">
        <v>2138.8000000000002</v>
      </c>
      <c r="P8" s="188">
        <v>1500</v>
      </c>
    </row>
    <row r="9" spans="1:16" x14ac:dyDescent="0.25">
      <c r="A9" s="9" t="s">
        <v>8</v>
      </c>
      <c r="B9" s="73" t="s">
        <v>4</v>
      </c>
      <c r="C9" s="171">
        <v>11</v>
      </c>
      <c r="D9" s="172">
        <v>11</v>
      </c>
      <c r="E9" s="171">
        <v>2</v>
      </c>
      <c r="F9" s="172">
        <v>2</v>
      </c>
      <c r="G9" s="171">
        <v>9</v>
      </c>
      <c r="H9" s="172">
        <v>9</v>
      </c>
      <c r="I9" s="171">
        <v>38</v>
      </c>
      <c r="J9" s="172">
        <v>38</v>
      </c>
      <c r="K9" s="171"/>
      <c r="L9" s="172"/>
      <c r="M9" s="171">
        <v>33</v>
      </c>
      <c r="N9" s="172">
        <v>19</v>
      </c>
      <c r="O9" s="171"/>
      <c r="P9" s="172"/>
    </row>
    <row r="10" spans="1:16" x14ac:dyDescent="0.25">
      <c r="A10" s="14" t="s">
        <v>9</v>
      </c>
      <c r="B10" s="74" t="s">
        <v>6</v>
      </c>
      <c r="C10" s="185">
        <f t="shared" ref="C10:P10" si="1">(C11/C9)*10</f>
        <v>40.909090909090907</v>
      </c>
      <c r="D10" s="186">
        <v>38</v>
      </c>
      <c r="E10" s="185">
        <f t="shared" si="1"/>
        <v>20</v>
      </c>
      <c r="F10" s="186">
        <f t="shared" si="1"/>
        <v>20</v>
      </c>
      <c r="G10" s="185">
        <f t="shared" si="1"/>
        <v>23.333333333333336</v>
      </c>
      <c r="H10" s="186">
        <f t="shared" si="1"/>
        <v>20</v>
      </c>
      <c r="I10" s="185">
        <f t="shared" si="1"/>
        <v>48.94736842105263</v>
      </c>
      <c r="J10" s="186">
        <f t="shared" si="1"/>
        <v>40</v>
      </c>
      <c r="K10" s="185" t="e">
        <f t="shared" si="1"/>
        <v>#DIV/0!</v>
      </c>
      <c r="L10" s="186" t="e">
        <f t="shared" si="1"/>
        <v>#DIV/0!</v>
      </c>
      <c r="M10" s="185">
        <f t="shared" si="1"/>
        <v>47.575757575757578</v>
      </c>
      <c r="N10" s="186">
        <f t="shared" si="1"/>
        <v>46.84210526315789</v>
      </c>
      <c r="O10" s="185" t="e">
        <f t="shared" si="1"/>
        <v>#DIV/0!</v>
      </c>
      <c r="P10" s="186" t="e">
        <f t="shared" si="1"/>
        <v>#DIV/0!</v>
      </c>
    </row>
    <row r="11" spans="1:16" x14ac:dyDescent="0.25">
      <c r="A11" s="20"/>
      <c r="B11" s="75" t="s">
        <v>7</v>
      </c>
      <c r="C11" s="187">
        <v>45</v>
      </c>
      <c r="D11" s="188">
        <f>D10*D9/10</f>
        <v>41.8</v>
      </c>
      <c r="E11" s="187">
        <v>4</v>
      </c>
      <c r="F11" s="188">
        <v>4</v>
      </c>
      <c r="G11" s="187">
        <v>21</v>
      </c>
      <c r="H11" s="188">
        <v>18</v>
      </c>
      <c r="I11" s="187">
        <v>186</v>
      </c>
      <c r="J11" s="188">
        <v>152</v>
      </c>
      <c r="K11" s="187"/>
      <c r="L11" s="188"/>
      <c r="M11" s="187">
        <v>157</v>
      </c>
      <c r="N11" s="188">
        <v>89</v>
      </c>
      <c r="O11" s="187"/>
      <c r="P11" s="188"/>
    </row>
    <row r="12" spans="1:16" x14ac:dyDescent="0.25">
      <c r="A12" s="9" t="s">
        <v>10</v>
      </c>
      <c r="B12" s="73" t="s">
        <v>4</v>
      </c>
      <c r="C12" s="171">
        <v>120</v>
      </c>
      <c r="D12" s="172">
        <v>126</v>
      </c>
      <c r="E12" s="171">
        <v>53</v>
      </c>
      <c r="F12" s="172">
        <v>59</v>
      </c>
      <c r="G12" s="171">
        <v>14</v>
      </c>
      <c r="H12" s="172">
        <v>13</v>
      </c>
      <c r="I12" s="171">
        <f t="shared" ref="I12:J14" si="2">I15+I18+I21</f>
        <v>327.7</v>
      </c>
      <c r="J12" s="172">
        <f t="shared" si="2"/>
        <v>327.7</v>
      </c>
      <c r="K12" s="171">
        <v>102</v>
      </c>
      <c r="L12" s="172">
        <v>131</v>
      </c>
      <c r="M12" s="171">
        <f>M15+M18</f>
        <v>267</v>
      </c>
      <c r="N12" s="172">
        <f t="shared" ref="M12:N14" si="3">N15+N18+N21</f>
        <v>283</v>
      </c>
      <c r="O12" s="171">
        <v>81.5</v>
      </c>
      <c r="P12" s="172">
        <v>83</v>
      </c>
    </row>
    <row r="13" spans="1:16" x14ac:dyDescent="0.25">
      <c r="A13" s="14" t="s">
        <v>11</v>
      </c>
      <c r="B13" s="74" t="s">
        <v>6</v>
      </c>
      <c r="C13" s="185">
        <f t="shared" ref="C13:O13" si="4">(C14/C12)*10</f>
        <v>50.666666666666664</v>
      </c>
      <c r="D13" s="186">
        <f t="shared" si="4"/>
        <v>41.19047619047619</v>
      </c>
      <c r="E13" s="185">
        <f t="shared" si="4"/>
        <v>47.924528301886795</v>
      </c>
      <c r="F13" s="186">
        <v>36</v>
      </c>
      <c r="G13" s="185">
        <f t="shared" si="4"/>
        <v>18.571428571428573</v>
      </c>
      <c r="H13" s="186">
        <f t="shared" si="4"/>
        <v>13.846153846153847</v>
      </c>
      <c r="I13" s="185">
        <f t="shared" si="4"/>
        <v>52.252059810802564</v>
      </c>
      <c r="J13" s="186">
        <f t="shared" si="4"/>
        <v>52.303936527311564</v>
      </c>
      <c r="K13" s="185">
        <f t="shared" si="4"/>
        <v>41.764705882352942</v>
      </c>
      <c r="L13" s="186">
        <v>32</v>
      </c>
      <c r="M13" s="185">
        <f t="shared" si="4"/>
        <v>52.584269662921351</v>
      </c>
      <c r="N13" s="186">
        <f t="shared" si="4"/>
        <v>49.116607773851591</v>
      </c>
      <c r="O13" s="185">
        <f t="shared" si="4"/>
        <v>29.55828220858896</v>
      </c>
      <c r="P13" s="186">
        <v>19.899999999999999</v>
      </c>
    </row>
    <row r="14" spans="1:16" x14ac:dyDescent="0.25">
      <c r="A14" s="76"/>
      <c r="B14" s="74" t="s">
        <v>7</v>
      </c>
      <c r="C14" s="185">
        <v>608</v>
      </c>
      <c r="D14" s="186">
        <v>519</v>
      </c>
      <c r="E14" s="185">
        <v>254</v>
      </c>
      <c r="F14" s="186">
        <f>F12*F13/10</f>
        <v>212.4</v>
      </c>
      <c r="G14" s="185">
        <v>26</v>
      </c>
      <c r="H14" s="186">
        <v>18</v>
      </c>
      <c r="I14" s="185">
        <f t="shared" si="2"/>
        <v>1712.3</v>
      </c>
      <c r="J14" s="186">
        <f t="shared" si="2"/>
        <v>1714</v>
      </c>
      <c r="K14" s="185">
        <v>426</v>
      </c>
      <c r="L14" s="186">
        <f>L12*L13/10</f>
        <v>419.2</v>
      </c>
      <c r="M14" s="185">
        <f t="shared" si="3"/>
        <v>1404</v>
      </c>
      <c r="N14" s="186">
        <f t="shared" si="3"/>
        <v>1390</v>
      </c>
      <c r="O14" s="185">
        <v>240.9</v>
      </c>
      <c r="P14" s="186">
        <v>165</v>
      </c>
    </row>
    <row r="15" spans="1:16" s="77" customFormat="1" x14ac:dyDescent="0.25">
      <c r="A15" s="122" t="s">
        <v>12</v>
      </c>
      <c r="B15" s="123" t="s">
        <v>4</v>
      </c>
      <c r="C15" s="190"/>
      <c r="D15" s="191"/>
      <c r="E15" s="190"/>
      <c r="F15" s="191"/>
      <c r="G15" s="190"/>
      <c r="H15" s="191"/>
      <c r="I15" s="190">
        <v>327.7</v>
      </c>
      <c r="J15" s="191">
        <v>327.7</v>
      </c>
      <c r="K15" s="190"/>
      <c r="L15" s="191"/>
      <c r="M15" s="190">
        <v>226</v>
      </c>
      <c r="N15" s="191">
        <v>233</v>
      </c>
      <c r="O15" s="190">
        <v>3.3</v>
      </c>
      <c r="P15" s="191">
        <v>3</v>
      </c>
    </row>
    <row r="16" spans="1:16" s="77" customFormat="1" x14ac:dyDescent="0.25">
      <c r="A16" s="122" t="s">
        <v>13</v>
      </c>
      <c r="B16" s="123" t="s">
        <v>6</v>
      </c>
      <c r="C16" s="190"/>
      <c r="D16" s="191"/>
      <c r="E16" s="190"/>
      <c r="F16" s="191"/>
      <c r="G16" s="190"/>
      <c r="H16" s="191"/>
      <c r="I16" s="190">
        <f t="shared" ref="I16:O16" si="5">(I17/I15)*10</f>
        <v>52.252059810802564</v>
      </c>
      <c r="J16" s="191">
        <f t="shared" si="5"/>
        <v>52.303936527311564</v>
      </c>
      <c r="K16" s="190"/>
      <c r="L16" s="191"/>
      <c r="M16" s="190">
        <f t="shared" si="5"/>
        <v>54.247787610619469</v>
      </c>
      <c r="N16" s="191">
        <f t="shared" si="5"/>
        <v>50</v>
      </c>
      <c r="O16" s="190">
        <f t="shared" si="5"/>
        <v>54.848484848484851</v>
      </c>
      <c r="P16" s="191">
        <v>50</v>
      </c>
    </row>
    <row r="17" spans="1:16" s="77" customFormat="1" x14ac:dyDescent="0.25">
      <c r="A17" s="122"/>
      <c r="B17" s="123" t="s">
        <v>7</v>
      </c>
      <c r="C17" s="190"/>
      <c r="D17" s="191"/>
      <c r="E17" s="190"/>
      <c r="F17" s="191"/>
      <c r="G17" s="190"/>
      <c r="H17" s="191"/>
      <c r="I17" s="190">
        <v>1712.3</v>
      </c>
      <c r="J17" s="191">
        <v>1714</v>
      </c>
      <c r="K17" s="190"/>
      <c r="L17" s="191"/>
      <c r="M17" s="190">
        <v>1226</v>
      </c>
      <c r="N17" s="191">
        <v>1165</v>
      </c>
      <c r="O17" s="190">
        <v>18.100000000000001</v>
      </c>
      <c r="P17" s="191">
        <v>15</v>
      </c>
    </row>
    <row r="18" spans="1:16" s="77" customFormat="1" x14ac:dyDescent="0.25">
      <c r="A18" s="130" t="s">
        <v>14</v>
      </c>
      <c r="B18" s="131" t="s">
        <v>4</v>
      </c>
      <c r="C18" s="190"/>
      <c r="D18" s="191"/>
      <c r="E18" s="190"/>
      <c r="F18" s="191"/>
      <c r="G18" s="190"/>
      <c r="H18" s="191"/>
      <c r="I18" s="190"/>
      <c r="J18" s="191"/>
      <c r="K18" s="190"/>
      <c r="L18" s="191"/>
      <c r="M18" s="190">
        <v>41</v>
      </c>
      <c r="N18" s="191">
        <v>50</v>
      </c>
      <c r="O18" s="190">
        <v>72.2</v>
      </c>
      <c r="P18" s="191">
        <v>80</v>
      </c>
    </row>
    <row r="19" spans="1:16" s="77" customFormat="1" x14ac:dyDescent="0.25">
      <c r="A19" s="130" t="s">
        <v>15</v>
      </c>
      <c r="B19" s="131" t="s">
        <v>6</v>
      </c>
      <c r="C19" s="190" t="e">
        <f t="shared" ref="C19:N19" si="6">(C20/C18)*10</f>
        <v>#DIV/0!</v>
      </c>
      <c r="D19" s="191" t="e">
        <f t="shared" si="6"/>
        <v>#DIV/0!</v>
      </c>
      <c r="E19" s="190" t="e">
        <f t="shared" si="6"/>
        <v>#DIV/0!</v>
      </c>
      <c r="F19" s="191" t="e">
        <f t="shared" si="6"/>
        <v>#DIV/0!</v>
      </c>
      <c r="G19" s="190" t="e">
        <f t="shared" si="6"/>
        <v>#DIV/0!</v>
      </c>
      <c r="H19" s="191" t="e">
        <f t="shared" si="6"/>
        <v>#DIV/0!</v>
      </c>
      <c r="I19" s="190" t="e">
        <f t="shared" si="6"/>
        <v>#DIV/0!</v>
      </c>
      <c r="J19" s="191" t="e">
        <f t="shared" si="6"/>
        <v>#DIV/0!</v>
      </c>
      <c r="K19" s="190" t="e">
        <f t="shared" si="6"/>
        <v>#DIV/0!</v>
      </c>
      <c r="L19" s="191" t="e">
        <f t="shared" si="6"/>
        <v>#DIV/0!</v>
      </c>
      <c r="M19" s="190">
        <f t="shared" si="6"/>
        <v>43.41463414634147</v>
      </c>
      <c r="N19" s="191">
        <f t="shared" si="6"/>
        <v>45</v>
      </c>
      <c r="O19" s="190">
        <v>28.5</v>
      </c>
      <c r="P19" s="191">
        <v>18.8</v>
      </c>
    </row>
    <row r="20" spans="1:16" s="77" customFormat="1" x14ac:dyDescent="0.25">
      <c r="A20" s="132"/>
      <c r="B20" s="131" t="s">
        <v>7</v>
      </c>
      <c r="C20" s="190"/>
      <c r="D20" s="191"/>
      <c r="E20" s="190"/>
      <c r="F20" s="191"/>
      <c r="G20" s="190"/>
      <c r="H20" s="191"/>
      <c r="I20" s="190"/>
      <c r="J20" s="191"/>
      <c r="K20" s="190"/>
      <c r="L20" s="191"/>
      <c r="M20" s="190">
        <v>178</v>
      </c>
      <c r="N20" s="191">
        <v>225</v>
      </c>
      <c r="O20" s="190">
        <v>222.8</v>
      </c>
      <c r="P20" s="191">
        <v>150</v>
      </c>
    </row>
    <row r="21" spans="1:16" s="77" customFormat="1" x14ac:dyDescent="0.25">
      <c r="A21" s="126" t="s">
        <v>16</v>
      </c>
      <c r="B21" s="127" t="s">
        <v>4</v>
      </c>
      <c r="C21" s="190"/>
      <c r="D21" s="191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90"/>
      <c r="P21" s="191"/>
    </row>
    <row r="22" spans="1:16" s="77" customFormat="1" x14ac:dyDescent="0.25">
      <c r="A22" s="126" t="s">
        <v>17</v>
      </c>
      <c r="B22" s="127" t="s">
        <v>6</v>
      </c>
      <c r="C22" s="190" t="e">
        <f t="shared" ref="C22:P22" si="7">(C23/C21)*10</f>
        <v>#DIV/0!</v>
      </c>
      <c r="D22" s="191" t="e">
        <f t="shared" si="7"/>
        <v>#DIV/0!</v>
      </c>
      <c r="E22" s="190" t="e">
        <f t="shared" si="7"/>
        <v>#DIV/0!</v>
      </c>
      <c r="F22" s="191" t="e">
        <f t="shared" si="7"/>
        <v>#DIV/0!</v>
      </c>
      <c r="G22" s="190" t="e">
        <f t="shared" si="7"/>
        <v>#DIV/0!</v>
      </c>
      <c r="H22" s="191" t="e">
        <f t="shared" si="7"/>
        <v>#DIV/0!</v>
      </c>
      <c r="I22" s="190" t="e">
        <f t="shared" si="7"/>
        <v>#DIV/0!</v>
      </c>
      <c r="J22" s="191" t="e">
        <f t="shared" si="7"/>
        <v>#DIV/0!</v>
      </c>
      <c r="K22" s="190" t="e">
        <f t="shared" si="7"/>
        <v>#DIV/0!</v>
      </c>
      <c r="L22" s="191" t="e">
        <f t="shared" si="7"/>
        <v>#DIV/0!</v>
      </c>
      <c r="M22" s="190" t="e">
        <f t="shared" si="7"/>
        <v>#DIV/0!</v>
      </c>
      <c r="N22" s="191" t="e">
        <f t="shared" si="7"/>
        <v>#DIV/0!</v>
      </c>
      <c r="O22" s="190" t="e">
        <f t="shared" si="7"/>
        <v>#DIV/0!</v>
      </c>
      <c r="P22" s="191" t="e">
        <f t="shared" si="7"/>
        <v>#DIV/0!</v>
      </c>
    </row>
    <row r="23" spans="1:16" s="77" customFormat="1" x14ac:dyDescent="0.25">
      <c r="A23" s="128"/>
      <c r="B23" s="129" t="s">
        <v>7</v>
      </c>
      <c r="C23" s="192"/>
      <c r="D23" s="193"/>
      <c r="E23" s="192"/>
      <c r="F23" s="193"/>
      <c r="G23" s="192"/>
      <c r="H23" s="193"/>
      <c r="I23" s="192"/>
      <c r="J23" s="193"/>
      <c r="K23" s="192"/>
      <c r="L23" s="193"/>
      <c r="M23" s="192"/>
      <c r="N23" s="193"/>
      <c r="O23" s="192"/>
      <c r="P23" s="193"/>
    </row>
    <row r="24" spans="1:16" x14ac:dyDescent="0.25">
      <c r="A24" s="9" t="s">
        <v>18</v>
      </c>
      <c r="B24" s="73" t="s">
        <v>4</v>
      </c>
      <c r="C24" s="171"/>
      <c r="D24" s="172"/>
      <c r="E24" s="171"/>
      <c r="F24" s="172"/>
      <c r="G24" s="171">
        <f t="shared" ref="G24:P24" si="8">G27+G30</f>
        <v>0</v>
      </c>
      <c r="H24" s="172">
        <f t="shared" si="8"/>
        <v>0</v>
      </c>
      <c r="I24" s="171">
        <f t="shared" si="8"/>
        <v>97.2</v>
      </c>
      <c r="J24" s="172">
        <f t="shared" si="8"/>
        <v>109.3</v>
      </c>
      <c r="K24" s="171">
        <f t="shared" si="8"/>
        <v>0</v>
      </c>
      <c r="L24" s="172">
        <f t="shared" si="8"/>
        <v>0</v>
      </c>
      <c r="M24" s="171">
        <f t="shared" si="8"/>
        <v>1014</v>
      </c>
      <c r="N24" s="172">
        <v>1044</v>
      </c>
      <c r="O24" s="171">
        <f t="shared" si="8"/>
        <v>0</v>
      </c>
      <c r="P24" s="172">
        <f t="shared" si="8"/>
        <v>0</v>
      </c>
    </row>
    <row r="25" spans="1:16" x14ac:dyDescent="0.25">
      <c r="A25" s="14" t="s">
        <v>19</v>
      </c>
      <c r="B25" s="74" t="s">
        <v>6</v>
      </c>
      <c r="C25" s="185"/>
      <c r="D25" s="186"/>
      <c r="E25" s="185"/>
      <c r="F25" s="186"/>
      <c r="G25" s="185" t="e">
        <f t="shared" ref="G25:P25" si="9">(G26/G24)*10</f>
        <v>#DIV/0!</v>
      </c>
      <c r="H25" s="186" t="e">
        <f t="shared" si="9"/>
        <v>#DIV/0!</v>
      </c>
      <c r="I25" s="185">
        <f t="shared" si="9"/>
        <v>58.446502057613174</v>
      </c>
      <c r="J25" s="186">
        <f t="shared" si="9"/>
        <v>51.500457456541625</v>
      </c>
      <c r="K25" s="185" t="e">
        <f t="shared" si="9"/>
        <v>#DIV/0!</v>
      </c>
      <c r="L25" s="186" t="e">
        <f t="shared" si="9"/>
        <v>#DIV/0!</v>
      </c>
      <c r="M25" s="185">
        <f t="shared" si="9"/>
        <v>66.341222879684409</v>
      </c>
      <c r="N25" s="186">
        <f t="shared" si="9"/>
        <v>68.00766283524905</v>
      </c>
      <c r="O25" s="185" t="e">
        <f t="shared" si="9"/>
        <v>#DIV/0!</v>
      </c>
      <c r="P25" s="186" t="e">
        <f t="shared" si="9"/>
        <v>#DIV/0!</v>
      </c>
    </row>
    <row r="26" spans="1:16" x14ac:dyDescent="0.25">
      <c r="A26" s="76"/>
      <c r="B26" s="74" t="s">
        <v>7</v>
      </c>
      <c r="C26" s="185"/>
      <c r="D26" s="186"/>
      <c r="E26" s="185"/>
      <c r="F26" s="186"/>
      <c r="G26" s="185">
        <f t="shared" ref="G26:P26" si="10">G29+G32</f>
        <v>0</v>
      </c>
      <c r="H26" s="186">
        <f t="shared" si="10"/>
        <v>0</v>
      </c>
      <c r="I26" s="185">
        <f t="shared" si="10"/>
        <v>568.1</v>
      </c>
      <c r="J26" s="186">
        <f t="shared" si="10"/>
        <v>562.9</v>
      </c>
      <c r="K26" s="185">
        <f t="shared" si="10"/>
        <v>0</v>
      </c>
      <c r="L26" s="186">
        <f t="shared" si="10"/>
        <v>0</v>
      </c>
      <c r="M26" s="185">
        <v>6727</v>
      </c>
      <c r="N26" s="186">
        <v>7100</v>
      </c>
      <c r="O26" s="185">
        <f t="shared" si="10"/>
        <v>0</v>
      </c>
      <c r="P26" s="186">
        <f t="shared" si="10"/>
        <v>0</v>
      </c>
    </row>
    <row r="27" spans="1:16" s="77" customFormat="1" x14ac:dyDescent="0.25">
      <c r="A27" s="120" t="s">
        <v>81</v>
      </c>
      <c r="B27" s="121" t="s">
        <v>4</v>
      </c>
      <c r="C27" s="190">
        <v>398</v>
      </c>
      <c r="D27" s="191">
        <v>415</v>
      </c>
      <c r="E27" s="190">
        <v>246</v>
      </c>
      <c r="F27" s="191">
        <v>235</v>
      </c>
      <c r="G27" s="190"/>
      <c r="H27" s="191"/>
      <c r="I27" s="190">
        <v>97.2</v>
      </c>
      <c r="J27" s="191">
        <v>109.3</v>
      </c>
      <c r="K27" s="190"/>
      <c r="L27" s="191"/>
      <c r="M27" s="190">
        <v>1014</v>
      </c>
      <c r="N27" s="172">
        <v>1044</v>
      </c>
      <c r="O27" s="190"/>
      <c r="P27" s="191"/>
    </row>
    <row r="28" spans="1:16" s="77" customFormat="1" x14ac:dyDescent="0.25">
      <c r="A28" s="120" t="s">
        <v>82</v>
      </c>
      <c r="B28" s="121" t="s">
        <v>6</v>
      </c>
      <c r="C28" s="190">
        <f t="shared" ref="C28:P28" si="11">(C29/C27)*10</f>
        <v>64.396984924623112</v>
      </c>
      <c r="D28" s="191">
        <f t="shared" si="11"/>
        <v>62.506024096385538</v>
      </c>
      <c r="E28" s="190">
        <f t="shared" si="11"/>
        <v>63.252032520325201</v>
      </c>
      <c r="F28" s="191">
        <f t="shared" si="11"/>
        <v>75.744680851063833</v>
      </c>
      <c r="G28" s="190" t="e">
        <f t="shared" si="11"/>
        <v>#DIV/0!</v>
      </c>
      <c r="H28" s="191" t="e">
        <f t="shared" si="11"/>
        <v>#DIV/0!</v>
      </c>
      <c r="I28" s="190">
        <f t="shared" si="11"/>
        <v>58.446502057613174</v>
      </c>
      <c r="J28" s="191">
        <f t="shared" si="11"/>
        <v>51.500457456541625</v>
      </c>
      <c r="K28" s="190" t="e">
        <f t="shared" si="11"/>
        <v>#DIV/0!</v>
      </c>
      <c r="L28" s="191" t="e">
        <f t="shared" si="11"/>
        <v>#DIV/0!</v>
      </c>
      <c r="M28" s="190">
        <f t="shared" si="11"/>
        <v>66.341222879684409</v>
      </c>
      <c r="N28" s="186">
        <f t="shared" si="11"/>
        <v>68.00766283524905</v>
      </c>
      <c r="O28" s="190" t="e">
        <f t="shared" si="11"/>
        <v>#DIV/0!</v>
      </c>
      <c r="P28" s="191" t="e">
        <f t="shared" si="11"/>
        <v>#DIV/0!</v>
      </c>
    </row>
    <row r="29" spans="1:16" s="77" customFormat="1" x14ac:dyDescent="0.25">
      <c r="A29" s="120"/>
      <c r="B29" s="121" t="s">
        <v>7</v>
      </c>
      <c r="C29" s="190">
        <v>2563</v>
      </c>
      <c r="D29" s="191">
        <v>2594</v>
      </c>
      <c r="E29" s="190">
        <v>1556</v>
      </c>
      <c r="F29" s="191">
        <v>1780</v>
      </c>
      <c r="G29" s="190"/>
      <c r="H29" s="191"/>
      <c r="I29" s="190">
        <v>568.1</v>
      </c>
      <c r="J29" s="191">
        <v>562.9</v>
      </c>
      <c r="K29" s="190"/>
      <c r="L29" s="191"/>
      <c r="M29" s="190">
        <v>6727</v>
      </c>
      <c r="N29" s="186">
        <v>7100</v>
      </c>
      <c r="O29" s="190"/>
      <c r="P29" s="191"/>
    </row>
    <row r="30" spans="1:16" s="77" customFormat="1" x14ac:dyDescent="0.25">
      <c r="A30" s="88" t="s">
        <v>83</v>
      </c>
      <c r="B30" s="124" t="s">
        <v>4</v>
      </c>
      <c r="C30" s="190"/>
      <c r="D30" s="191"/>
      <c r="E30" s="190"/>
      <c r="F30" s="191"/>
      <c r="G30" s="190"/>
      <c r="H30" s="191"/>
      <c r="I30" s="190"/>
      <c r="J30" s="191"/>
      <c r="K30" s="190"/>
      <c r="L30" s="191"/>
      <c r="M30" s="190"/>
      <c r="N30" s="213"/>
      <c r="O30" s="190"/>
      <c r="P30" s="191"/>
    </row>
    <row r="31" spans="1:16" s="77" customFormat="1" x14ac:dyDescent="0.25">
      <c r="A31" s="88" t="s">
        <v>84</v>
      </c>
      <c r="B31" s="124" t="s">
        <v>6</v>
      </c>
      <c r="C31" s="190" t="e">
        <f t="shared" ref="C31:P31" si="12">(C32/C30)*10</f>
        <v>#DIV/0!</v>
      </c>
      <c r="D31" s="191" t="e">
        <f t="shared" si="12"/>
        <v>#DIV/0!</v>
      </c>
      <c r="E31" s="190" t="e">
        <f t="shared" si="12"/>
        <v>#DIV/0!</v>
      </c>
      <c r="F31" s="191" t="e">
        <f t="shared" si="12"/>
        <v>#DIV/0!</v>
      </c>
      <c r="G31" s="190" t="e">
        <f t="shared" si="12"/>
        <v>#DIV/0!</v>
      </c>
      <c r="H31" s="191" t="e">
        <f t="shared" si="12"/>
        <v>#DIV/0!</v>
      </c>
      <c r="I31" s="190" t="e">
        <f t="shared" si="12"/>
        <v>#DIV/0!</v>
      </c>
      <c r="J31" s="191" t="e">
        <f t="shared" si="12"/>
        <v>#DIV/0!</v>
      </c>
      <c r="K31" s="190" t="e">
        <f t="shared" si="12"/>
        <v>#DIV/0!</v>
      </c>
      <c r="L31" s="191" t="e">
        <f t="shared" si="12"/>
        <v>#DIV/0!</v>
      </c>
      <c r="M31" s="190" t="e">
        <f t="shared" si="12"/>
        <v>#DIV/0!</v>
      </c>
      <c r="N31" s="191" t="e">
        <f t="shared" si="12"/>
        <v>#DIV/0!</v>
      </c>
      <c r="O31" s="190" t="e">
        <f t="shared" si="12"/>
        <v>#DIV/0!</v>
      </c>
      <c r="P31" s="191" t="e">
        <f t="shared" si="12"/>
        <v>#DIV/0!</v>
      </c>
    </row>
    <row r="32" spans="1:16" s="77" customFormat="1" x14ac:dyDescent="0.25">
      <c r="A32" s="125"/>
      <c r="B32" s="124" t="s">
        <v>7</v>
      </c>
      <c r="C32" s="190"/>
      <c r="D32" s="191"/>
      <c r="E32" s="190"/>
      <c r="F32" s="191"/>
      <c r="G32" s="190"/>
      <c r="H32" s="191"/>
      <c r="I32" s="190"/>
      <c r="J32" s="191"/>
      <c r="K32" s="190"/>
      <c r="L32" s="191"/>
      <c r="M32" s="190"/>
      <c r="N32" s="213"/>
      <c r="O32" s="190"/>
      <c r="P32" s="191"/>
    </row>
    <row r="33" spans="1:16" x14ac:dyDescent="0.25">
      <c r="A33" s="9" t="s">
        <v>20</v>
      </c>
      <c r="B33" s="73" t="s">
        <v>4</v>
      </c>
      <c r="C33" s="171">
        <v>16</v>
      </c>
      <c r="D33" s="172">
        <v>7</v>
      </c>
      <c r="E33" s="171">
        <v>2</v>
      </c>
      <c r="F33" s="172">
        <v>2</v>
      </c>
      <c r="G33" s="171"/>
      <c r="H33" s="172"/>
      <c r="I33" s="171">
        <v>22.2</v>
      </c>
      <c r="J33" s="172">
        <v>27</v>
      </c>
      <c r="K33" s="171">
        <v>14</v>
      </c>
      <c r="L33" s="172">
        <v>14</v>
      </c>
      <c r="M33" s="171">
        <v>25</v>
      </c>
      <c r="N33" s="172">
        <v>27</v>
      </c>
      <c r="O33" s="171">
        <v>34</v>
      </c>
      <c r="P33" s="172">
        <v>30</v>
      </c>
    </row>
    <row r="34" spans="1:16" x14ac:dyDescent="0.25">
      <c r="A34" s="14" t="s">
        <v>21</v>
      </c>
      <c r="B34" s="74" t="s">
        <v>6</v>
      </c>
      <c r="C34" s="185">
        <f>(C35/C33)*10</f>
        <v>18.75</v>
      </c>
      <c r="D34" s="186">
        <v>18</v>
      </c>
      <c r="E34" s="185">
        <f t="shared" ref="E34:O34" si="13">(E35/E33)*10</f>
        <v>25</v>
      </c>
      <c r="F34" s="186">
        <f t="shared" si="13"/>
        <v>15</v>
      </c>
      <c r="G34" s="185" t="e">
        <f t="shared" si="13"/>
        <v>#DIV/0!</v>
      </c>
      <c r="H34" s="186" t="e">
        <f t="shared" si="13"/>
        <v>#DIV/0!</v>
      </c>
      <c r="I34" s="185">
        <f t="shared" si="13"/>
        <v>49.189189189189193</v>
      </c>
      <c r="J34" s="186">
        <f t="shared" si="13"/>
        <v>43.481481481481481</v>
      </c>
      <c r="K34" s="185">
        <f t="shared" si="13"/>
        <v>37.142857142857146</v>
      </c>
      <c r="L34" s="186">
        <f t="shared" si="13"/>
        <v>30.714285714285715</v>
      </c>
      <c r="M34" s="185">
        <f t="shared" si="13"/>
        <v>34</v>
      </c>
      <c r="N34" s="186">
        <f t="shared" si="13"/>
        <v>31</v>
      </c>
      <c r="O34" s="185">
        <f t="shared" si="13"/>
        <v>38.058823529411768</v>
      </c>
      <c r="P34" s="186">
        <v>33.299999999999997</v>
      </c>
    </row>
    <row r="35" spans="1:16" x14ac:dyDescent="0.25">
      <c r="A35" s="20"/>
      <c r="B35" s="75" t="s">
        <v>7</v>
      </c>
      <c r="C35" s="187">
        <v>30</v>
      </c>
      <c r="D35" s="188">
        <f>D33*D34/10</f>
        <v>12.6</v>
      </c>
      <c r="E35" s="187">
        <v>5</v>
      </c>
      <c r="F35" s="188">
        <v>3</v>
      </c>
      <c r="G35" s="187"/>
      <c r="H35" s="188"/>
      <c r="I35" s="187">
        <v>109.2</v>
      </c>
      <c r="J35" s="188">
        <v>117.4</v>
      </c>
      <c r="K35" s="187">
        <v>52</v>
      </c>
      <c r="L35" s="188">
        <v>43</v>
      </c>
      <c r="M35" s="187">
        <v>85</v>
      </c>
      <c r="N35" s="188">
        <v>83.7</v>
      </c>
      <c r="O35" s="187">
        <v>129.4</v>
      </c>
      <c r="P35" s="188">
        <v>100</v>
      </c>
    </row>
    <row r="36" spans="1:16" x14ac:dyDescent="0.25">
      <c r="A36" s="9" t="s">
        <v>22</v>
      </c>
      <c r="B36" s="73" t="s">
        <v>4</v>
      </c>
      <c r="C36" s="171">
        <v>13</v>
      </c>
      <c r="D36" s="172">
        <v>11</v>
      </c>
      <c r="E36" s="171">
        <v>23</v>
      </c>
      <c r="F36" s="172">
        <v>23</v>
      </c>
      <c r="G36" s="171">
        <v>3</v>
      </c>
      <c r="H36" s="172">
        <v>3</v>
      </c>
      <c r="I36" s="171">
        <v>44.1</v>
      </c>
      <c r="J36" s="172">
        <v>44</v>
      </c>
      <c r="K36" s="171">
        <v>34</v>
      </c>
      <c r="L36" s="172">
        <v>30</v>
      </c>
      <c r="M36" s="171">
        <v>34</v>
      </c>
      <c r="N36" s="172">
        <v>35</v>
      </c>
      <c r="O36" s="171">
        <v>70.900000000000006</v>
      </c>
      <c r="P36" s="172">
        <v>75</v>
      </c>
    </row>
    <row r="37" spans="1:16" x14ac:dyDescent="0.25">
      <c r="A37" s="14" t="s">
        <v>23</v>
      </c>
      <c r="B37" s="74" t="s">
        <v>6</v>
      </c>
      <c r="C37" s="185">
        <f t="shared" ref="C37:O37" si="14">(C38/C36)*10</f>
        <v>24.615384615384617</v>
      </c>
      <c r="D37" s="186">
        <f t="shared" si="14"/>
        <v>22.72727272727273</v>
      </c>
      <c r="E37" s="185">
        <f t="shared" si="14"/>
        <v>30</v>
      </c>
      <c r="F37" s="186">
        <f t="shared" si="14"/>
        <v>30</v>
      </c>
      <c r="G37" s="185">
        <f t="shared" si="14"/>
        <v>2.6666666666666665</v>
      </c>
      <c r="H37" s="186">
        <f t="shared" si="14"/>
        <v>2.6666666666666665</v>
      </c>
      <c r="I37" s="185">
        <f t="shared" si="14"/>
        <v>32.290249433106574</v>
      </c>
      <c r="J37" s="186">
        <f t="shared" si="14"/>
        <v>33.522727272727273</v>
      </c>
      <c r="K37" s="185">
        <f t="shared" si="14"/>
        <v>26.176470588235293</v>
      </c>
      <c r="L37" s="186">
        <f t="shared" si="14"/>
        <v>24.333333333333332</v>
      </c>
      <c r="M37" s="185">
        <f t="shared" si="14"/>
        <v>27.058823529411768</v>
      </c>
      <c r="N37" s="186">
        <f t="shared" si="14"/>
        <v>30</v>
      </c>
      <c r="O37" s="185">
        <f t="shared" si="14"/>
        <v>18.899858956276447</v>
      </c>
      <c r="P37" s="186">
        <v>13.3</v>
      </c>
    </row>
    <row r="38" spans="1:16" x14ac:dyDescent="0.25">
      <c r="A38" s="20"/>
      <c r="B38" s="75" t="s">
        <v>7</v>
      </c>
      <c r="C38" s="187">
        <v>32</v>
      </c>
      <c r="D38" s="188">
        <v>25</v>
      </c>
      <c r="E38" s="187">
        <v>69</v>
      </c>
      <c r="F38" s="188">
        <v>69</v>
      </c>
      <c r="G38" s="187">
        <v>0.8</v>
      </c>
      <c r="H38" s="188">
        <v>0.8</v>
      </c>
      <c r="I38" s="187">
        <v>142.4</v>
      </c>
      <c r="J38" s="188">
        <v>147.5</v>
      </c>
      <c r="K38" s="187">
        <v>89</v>
      </c>
      <c r="L38" s="188">
        <v>73</v>
      </c>
      <c r="M38" s="187">
        <v>92</v>
      </c>
      <c r="N38" s="188">
        <v>105</v>
      </c>
      <c r="O38" s="187">
        <v>134</v>
      </c>
      <c r="P38" s="188">
        <v>100</v>
      </c>
    </row>
    <row r="39" spans="1:16" x14ac:dyDescent="0.25">
      <c r="A39" s="9" t="s">
        <v>24</v>
      </c>
      <c r="B39" s="73" t="s">
        <v>4</v>
      </c>
      <c r="C39" s="171">
        <v>19</v>
      </c>
      <c r="D39" s="172">
        <v>18</v>
      </c>
      <c r="E39" s="171">
        <v>15</v>
      </c>
      <c r="F39" s="172">
        <v>15</v>
      </c>
      <c r="G39" s="171"/>
      <c r="H39" s="172"/>
      <c r="I39" s="171">
        <v>36.299999999999997</v>
      </c>
      <c r="J39" s="172">
        <v>32.5</v>
      </c>
      <c r="K39" s="171">
        <v>5</v>
      </c>
      <c r="L39" s="172">
        <v>5</v>
      </c>
      <c r="M39" s="171">
        <v>92</v>
      </c>
      <c r="N39" s="172">
        <v>98</v>
      </c>
      <c r="O39" s="171">
        <v>7</v>
      </c>
      <c r="P39" s="172">
        <v>7</v>
      </c>
    </row>
    <row r="40" spans="1:16" x14ac:dyDescent="0.25">
      <c r="A40" s="14" t="s">
        <v>24</v>
      </c>
      <c r="B40" s="74" t="s">
        <v>6</v>
      </c>
      <c r="C40" s="185">
        <f t="shared" ref="C40:O40" si="15">(C41/C39)*10</f>
        <v>31.052631578947366</v>
      </c>
      <c r="D40" s="186">
        <f t="shared" si="15"/>
        <v>32.222222222222221</v>
      </c>
      <c r="E40" s="185">
        <f t="shared" si="15"/>
        <v>48</v>
      </c>
      <c r="F40" s="186">
        <f t="shared" si="15"/>
        <v>46.666666666666671</v>
      </c>
      <c r="G40" s="185" t="e">
        <f t="shared" si="15"/>
        <v>#DIV/0!</v>
      </c>
      <c r="H40" s="186" t="e">
        <f t="shared" si="15"/>
        <v>#DIV/0!</v>
      </c>
      <c r="I40" s="185">
        <f t="shared" si="15"/>
        <v>48.842975206611577</v>
      </c>
      <c r="J40" s="186">
        <f t="shared" si="15"/>
        <v>55.753846153846148</v>
      </c>
      <c r="K40" s="185">
        <f t="shared" si="15"/>
        <v>52</v>
      </c>
      <c r="L40" s="186">
        <f t="shared" si="15"/>
        <v>50</v>
      </c>
      <c r="M40" s="185">
        <f t="shared" si="15"/>
        <v>39.673913043478265</v>
      </c>
      <c r="N40" s="186">
        <f t="shared" si="15"/>
        <v>39.724489795918373</v>
      </c>
      <c r="O40" s="185">
        <f t="shared" si="15"/>
        <v>31.571428571428577</v>
      </c>
      <c r="P40" s="186">
        <v>21.4</v>
      </c>
    </row>
    <row r="41" spans="1:16" x14ac:dyDescent="0.25">
      <c r="A41" s="20"/>
      <c r="B41" s="75" t="s">
        <v>7</v>
      </c>
      <c r="C41" s="187">
        <v>59</v>
      </c>
      <c r="D41" s="188">
        <v>58</v>
      </c>
      <c r="E41" s="187">
        <v>72</v>
      </c>
      <c r="F41" s="188">
        <v>70</v>
      </c>
      <c r="G41" s="187"/>
      <c r="H41" s="188"/>
      <c r="I41" s="187">
        <v>177.3</v>
      </c>
      <c r="J41" s="188">
        <v>181.2</v>
      </c>
      <c r="K41" s="187">
        <v>26</v>
      </c>
      <c r="L41" s="188">
        <v>25</v>
      </c>
      <c r="M41" s="187">
        <v>365</v>
      </c>
      <c r="N41" s="188">
        <v>389.3</v>
      </c>
      <c r="O41" s="187">
        <v>22.1</v>
      </c>
      <c r="P41" s="188">
        <v>15</v>
      </c>
    </row>
    <row r="42" spans="1:16" x14ac:dyDescent="0.25">
      <c r="A42" s="9" t="s">
        <v>25</v>
      </c>
      <c r="B42" s="73" t="s">
        <v>4</v>
      </c>
      <c r="C42" s="171">
        <v>4</v>
      </c>
      <c r="D42" s="172">
        <v>5</v>
      </c>
      <c r="E42" s="171"/>
      <c r="F42" s="172"/>
      <c r="G42" s="171"/>
      <c r="H42" s="172"/>
      <c r="I42" s="171">
        <v>14</v>
      </c>
      <c r="J42" s="172">
        <v>1</v>
      </c>
      <c r="K42" s="171"/>
      <c r="L42" s="172"/>
      <c r="M42" s="171"/>
      <c r="N42" s="172"/>
      <c r="O42" s="171"/>
      <c r="P42" s="172"/>
    </row>
    <row r="43" spans="1:16" x14ac:dyDescent="0.25">
      <c r="A43" s="14" t="s">
        <v>26</v>
      </c>
      <c r="B43" s="74" t="s">
        <v>6</v>
      </c>
      <c r="C43" s="185">
        <f t="shared" ref="C43:P43" si="16">(C44/C42)*10</f>
        <v>35</v>
      </c>
      <c r="D43" s="186">
        <f t="shared" si="16"/>
        <v>24</v>
      </c>
      <c r="E43" s="185" t="e">
        <f t="shared" si="16"/>
        <v>#DIV/0!</v>
      </c>
      <c r="F43" s="186" t="e">
        <f t="shared" si="16"/>
        <v>#DIV/0!</v>
      </c>
      <c r="G43" s="185" t="e">
        <f t="shared" si="16"/>
        <v>#DIV/0!</v>
      </c>
      <c r="H43" s="186" t="e">
        <f t="shared" si="16"/>
        <v>#DIV/0!</v>
      </c>
      <c r="I43" s="185">
        <f t="shared" si="16"/>
        <v>35</v>
      </c>
      <c r="J43" s="186">
        <f t="shared" si="16"/>
        <v>20</v>
      </c>
      <c r="K43" s="185" t="e">
        <f t="shared" si="16"/>
        <v>#DIV/0!</v>
      </c>
      <c r="L43" s="186" t="e">
        <f t="shared" si="16"/>
        <v>#DIV/0!</v>
      </c>
      <c r="M43" s="185" t="e">
        <f t="shared" si="16"/>
        <v>#DIV/0!</v>
      </c>
      <c r="N43" s="186" t="e">
        <f t="shared" si="16"/>
        <v>#DIV/0!</v>
      </c>
      <c r="O43" s="185" t="e">
        <f t="shared" si="16"/>
        <v>#DIV/0!</v>
      </c>
      <c r="P43" s="186" t="e">
        <f t="shared" si="16"/>
        <v>#DIV/0!</v>
      </c>
    </row>
    <row r="44" spans="1:16" x14ac:dyDescent="0.25">
      <c r="A44" s="20"/>
      <c r="B44" s="75" t="s">
        <v>7</v>
      </c>
      <c r="C44" s="187">
        <v>14</v>
      </c>
      <c r="D44" s="188">
        <v>12</v>
      </c>
      <c r="E44" s="187"/>
      <c r="F44" s="188"/>
      <c r="G44" s="187"/>
      <c r="H44" s="188"/>
      <c r="I44" s="187">
        <v>49</v>
      </c>
      <c r="J44" s="188">
        <v>2</v>
      </c>
      <c r="K44" s="187"/>
      <c r="L44" s="188"/>
      <c r="M44" s="187"/>
      <c r="N44" s="188"/>
      <c r="O44" s="187"/>
      <c r="P44" s="188"/>
    </row>
    <row r="45" spans="1:16" x14ac:dyDescent="0.25">
      <c r="A45" s="9" t="s">
        <v>41</v>
      </c>
      <c r="B45" s="73" t="s">
        <v>4</v>
      </c>
      <c r="C45" s="171"/>
      <c r="D45" s="172"/>
      <c r="E45" s="171"/>
      <c r="F45" s="172"/>
      <c r="G45" s="171"/>
      <c r="H45" s="172"/>
      <c r="I45" s="171">
        <v>0</v>
      </c>
      <c r="J45" s="172"/>
      <c r="K45" s="171"/>
      <c r="L45" s="172"/>
      <c r="M45" s="171"/>
      <c r="N45" s="172"/>
      <c r="O45" s="171"/>
      <c r="P45" s="172"/>
    </row>
    <row r="46" spans="1:16" x14ac:dyDescent="0.25">
      <c r="A46" s="14" t="s">
        <v>42</v>
      </c>
      <c r="B46" s="74" t="s">
        <v>6</v>
      </c>
      <c r="C46" s="185" t="e">
        <f t="shared" ref="C46:P46" si="17">(C47/C45)*10</f>
        <v>#DIV/0!</v>
      </c>
      <c r="D46" s="186" t="e">
        <f t="shared" si="17"/>
        <v>#DIV/0!</v>
      </c>
      <c r="E46" s="185" t="e">
        <f t="shared" si="17"/>
        <v>#DIV/0!</v>
      </c>
      <c r="F46" s="186" t="e">
        <f t="shared" si="17"/>
        <v>#DIV/0!</v>
      </c>
      <c r="G46" s="185" t="e">
        <f t="shared" si="17"/>
        <v>#DIV/0!</v>
      </c>
      <c r="H46" s="186" t="e">
        <f t="shared" si="17"/>
        <v>#DIV/0!</v>
      </c>
      <c r="I46" s="185" t="e">
        <f t="shared" si="17"/>
        <v>#DIV/0!</v>
      </c>
      <c r="J46" s="186" t="e">
        <f t="shared" si="17"/>
        <v>#DIV/0!</v>
      </c>
      <c r="K46" s="185" t="e">
        <f t="shared" si="17"/>
        <v>#DIV/0!</v>
      </c>
      <c r="L46" s="186" t="e">
        <f t="shared" si="17"/>
        <v>#DIV/0!</v>
      </c>
      <c r="M46" s="185" t="e">
        <f t="shared" si="17"/>
        <v>#DIV/0!</v>
      </c>
      <c r="N46" s="186" t="e">
        <f t="shared" si="17"/>
        <v>#DIV/0!</v>
      </c>
      <c r="O46" s="185" t="e">
        <f t="shared" si="17"/>
        <v>#DIV/0!</v>
      </c>
      <c r="P46" s="186" t="e">
        <f t="shared" si="17"/>
        <v>#DIV/0!</v>
      </c>
    </row>
    <row r="47" spans="1:16" x14ac:dyDescent="0.25">
      <c r="A47" s="20"/>
      <c r="B47" s="75" t="s">
        <v>7</v>
      </c>
      <c r="C47" s="187"/>
      <c r="D47" s="188"/>
      <c r="E47" s="187"/>
      <c r="F47" s="188"/>
      <c r="G47" s="187"/>
      <c r="H47" s="188"/>
      <c r="I47" s="187"/>
      <c r="J47" s="188"/>
      <c r="K47" s="187"/>
      <c r="L47" s="188"/>
      <c r="M47" s="187"/>
      <c r="N47" s="188"/>
      <c r="O47" s="187"/>
      <c r="P47" s="188"/>
    </row>
    <row r="48" spans="1:16" x14ac:dyDescent="0.25">
      <c r="A48" s="9" t="s">
        <v>27</v>
      </c>
      <c r="B48" s="73" t="s">
        <v>4</v>
      </c>
      <c r="C48" s="171">
        <v>4</v>
      </c>
      <c r="D48" s="172">
        <v>4</v>
      </c>
      <c r="E48" s="171">
        <v>1</v>
      </c>
      <c r="F48" s="172">
        <v>1</v>
      </c>
      <c r="G48" s="171"/>
      <c r="H48" s="172"/>
      <c r="I48" s="171">
        <v>20</v>
      </c>
      <c r="J48" s="172">
        <v>1</v>
      </c>
      <c r="K48" s="171">
        <v>4</v>
      </c>
      <c r="L48" s="172">
        <v>4</v>
      </c>
      <c r="M48" s="171"/>
      <c r="N48" s="172"/>
      <c r="O48" s="171">
        <v>38.5</v>
      </c>
      <c r="P48" s="172">
        <v>40</v>
      </c>
    </row>
    <row r="49" spans="1:16" x14ac:dyDescent="0.25">
      <c r="A49" s="14" t="s">
        <v>28</v>
      </c>
      <c r="B49" s="74" t="s">
        <v>6</v>
      </c>
      <c r="C49" s="185">
        <f t="shared" ref="C49:O49" si="18">(C50/C48)*10</f>
        <v>15</v>
      </c>
      <c r="D49" s="186">
        <f t="shared" si="18"/>
        <v>15</v>
      </c>
      <c r="E49" s="185">
        <f t="shared" si="18"/>
        <v>20</v>
      </c>
      <c r="F49" s="186">
        <f t="shared" si="18"/>
        <v>20</v>
      </c>
      <c r="G49" s="185" t="e">
        <f t="shared" si="18"/>
        <v>#DIV/0!</v>
      </c>
      <c r="H49" s="186" t="e">
        <f t="shared" si="18"/>
        <v>#DIV/0!</v>
      </c>
      <c r="I49" s="185">
        <f t="shared" si="18"/>
        <v>51</v>
      </c>
      <c r="J49" s="186">
        <f t="shared" si="18"/>
        <v>20</v>
      </c>
      <c r="K49" s="185">
        <f t="shared" si="18"/>
        <v>22.5</v>
      </c>
      <c r="L49" s="186">
        <f t="shared" si="18"/>
        <v>22.5</v>
      </c>
      <c r="M49" s="185" t="e">
        <f t="shared" si="18"/>
        <v>#DIV/0!</v>
      </c>
      <c r="N49" s="186" t="e">
        <f t="shared" si="18"/>
        <v>#DIV/0!</v>
      </c>
      <c r="O49" s="185">
        <f t="shared" si="18"/>
        <v>7.0909090909090908</v>
      </c>
      <c r="P49" s="186">
        <v>5</v>
      </c>
    </row>
    <row r="50" spans="1:16" x14ac:dyDescent="0.25">
      <c r="A50" s="20"/>
      <c r="B50" s="75" t="s">
        <v>7</v>
      </c>
      <c r="C50" s="187">
        <v>6</v>
      </c>
      <c r="D50" s="188">
        <v>6</v>
      </c>
      <c r="E50" s="187">
        <v>2</v>
      </c>
      <c r="F50" s="188">
        <v>2</v>
      </c>
      <c r="G50" s="187"/>
      <c r="H50" s="188"/>
      <c r="I50" s="187">
        <v>102</v>
      </c>
      <c r="J50" s="188">
        <v>2</v>
      </c>
      <c r="K50" s="187">
        <v>9</v>
      </c>
      <c r="L50" s="188">
        <v>9</v>
      </c>
      <c r="M50" s="187"/>
      <c r="N50" s="188"/>
      <c r="O50" s="187">
        <v>27.3</v>
      </c>
      <c r="P50" s="188">
        <v>20</v>
      </c>
    </row>
    <row r="51" spans="1:16" x14ac:dyDescent="0.25">
      <c r="A51" s="9" t="s">
        <v>40</v>
      </c>
      <c r="B51" s="78" t="s">
        <v>4</v>
      </c>
      <c r="C51" s="194">
        <f t="shared" ref="C51:L51" si="19">C48+C42+C36+C33+C27+C12+C9+C6+C39</f>
        <v>1721</v>
      </c>
      <c r="D51" s="195">
        <f t="shared" si="19"/>
        <v>1735</v>
      </c>
      <c r="E51" s="194">
        <f t="shared" si="19"/>
        <v>456</v>
      </c>
      <c r="F51" s="195">
        <f t="shared" si="19"/>
        <v>478</v>
      </c>
      <c r="G51" s="194">
        <f t="shared" si="19"/>
        <v>27</v>
      </c>
      <c r="H51" s="195">
        <f t="shared" si="19"/>
        <v>26</v>
      </c>
      <c r="I51" s="194">
        <f t="shared" si="19"/>
        <v>1431.6000000000001</v>
      </c>
      <c r="J51" s="195">
        <f t="shared" si="19"/>
        <v>1407.6</v>
      </c>
      <c r="K51" s="194">
        <f t="shared" si="19"/>
        <v>323</v>
      </c>
      <c r="L51" s="195">
        <f t="shared" si="19"/>
        <v>354</v>
      </c>
      <c r="M51" s="194">
        <f>M6+M12+M74+M33+M36+M39+M9+M27</f>
        <v>2427</v>
      </c>
      <c r="N51" s="195">
        <f>N48+N42+N36+N33+N27+N12+N9+N6+N39</f>
        <v>2469</v>
      </c>
      <c r="O51" s="194">
        <f>O48+O42+O36+O33+O27+O12+O9+O6+O39</f>
        <v>703.5</v>
      </c>
      <c r="P51" s="195">
        <f>P48+P42+P36+P33+P27+P12+P9+P6+P39</f>
        <v>705</v>
      </c>
    </row>
    <row r="52" spans="1:16" x14ac:dyDescent="0.25">
      <c r="A52" s="44"/>
      <c r="B52" s="81" t="s">
        <v>6</v>
      </c>
      <c r="C52" s="196">
        <f>(C53/C51)*10</f>
        <v>54.886693782684482</v>
      </c>
      <c r="D52" s="197">
        <f>(D53/D51)*10</f>
        <v>44.29625360230547</v>
      </c>
      <c r="E52" s="196">
        <f t="shared" ref="E52" si="20">(E53/E51)*10</f>
        <v>57.850877192982459</v>
      </c>
      <c r="F52" s="197">
        <f t="shared" ref="F52:P52" si="21">(F53/F51)*10</f>
        <v>61.76569037656904</v>
      </c>
      <c r="G52" s="196">
        <f t="shared" si="21"/>
        <v>18.814814814814813</v>
      </c>
      <c r="H52" s="197">
        <f t="shared" si="21"/>
        <v>15.307692307692307</v>
      </c>
      <c r="I52" s="196">
        <f t="shared" si="21"/>
        <v>54.236518580609108</v>
      </c>
      <c r="J52" s="197">
        <f t="shared" si="21"/>
        <v>54.579425973287876</v>
      </c>
      <c r="K52" s="196">
        <f t="shared" si="21"/>
        <v>40.712074303405572</v>
      </c>
      <c r="L52" s="197">
        <f t="shared" si="21"/>
        <v>33.819209039548028</v>
      </c>
      <c r="M52" s="196">
        <f t="shared" si="21"/>
        <v>57.960444993819529</v>
      </c>
      <c r="N52" s="197">
        <f t="shared" si="21"/>
        <v>56.58971243418388</v>
      </c>
      <c r="O52" s="196">
        <f t="shared" si="21"/>
        <v>38.272921108742004</v>
      </c>
      <c r="P52" s="197">
        <f t="shared" si="21"/>
        <v>26.950354609929079</v>
      </c>
    </row>
    <row r="53" spans="1:16" x14ac:dyDescent="0.25">
      <c r="A53" s="84"/>
      <c r="B53" s="85" t="s">
        <v>7</v>
      </c>
      <c r="C53" s="198">
        <f>C50+C44+C38+C35+C29+C14+C11+C8+C41</f>
        <v>9446</v>
      </c>
      <c r="D53" s="199">
        <f>D50+D44+D38+D35+D29+D14+D11+D8+D41</f>
        <v>7685.4</v>
      </c>
      <c r="E53" s="198">
        <f t="shared" ref="E53:F53" si="22">E50+E44+E38+E35+E29+E14+E11+E8+E41</f>
        <v>2638</v>
      </c>
      <c r="F53" s="199">
        <f t="shared" si="22"/>
        <v>2952.4</v>
      </c>
      <c r="G53" s="198">
        <f t="shared" ref="G53:L53" si="23">G50+G44+G38+G35+G29+G14+G11+G8+G41</f>
        <v>50.8</v>
      </c>
      <c r="H53" s="199">
        <f t="shared" si="23"/>
        <v>39.799999999999997</v>
      </c>
      <c r="I53" s="198">
        <f t="shared" si="23"/>
        <v>7764.5</v>
      </c>
      <c r="J53" s="199">
        <f t="shared" si="23"/>
        <v>7682.6</v>
      </c>
      <c r="K53" s="198">
        <f t="shared" si="23"/>
        <v>1315</v>
      </c>
      <c r="L53" s="199">
        <f t="shared" si="23"/>
        <v>1197.2</v>
      </c>
      <c r="M53" s="198">
        <f>M8+M14+M29+M35+M38+M41+M11</f>
        <v>14067</v>
      </c>
      <c r="N53" s="199">
        <f>N50+N44+N38+N35+N29+N14+N11+N8+N41</f>
        <v>13972</v>
      </c>
      <c r="O53" s="198">
        <f>O50+O44+O38+O35+O29+O14+O11+O8+O41</f>
        <v>2692.5</v>
      </c>
      <c r="P53" s="199">
        <f>P50+P44+P38+P35+P29+P14+P11+P8+P41</f>
        <v>1900</v>
      </c>
    </row>
    <row r="54" spans="1:16" x14ac:dyDescent="0.25">
      <c r="A54" s="65"/>
      <c r="B54" s="81"/>
      <c r="C54" s="152"/>
      <c r="D54" s="152"/>
      <c r="E54" s="152"/>
      <c r="F54" s="152"/>
      <c r="G54" s="152"/>
      <c r="H54" s="152"/>
      <c r="I54" s="153"/>
      <c r="J54" s="153"/>
      <c r="K54" s="152"/>
      <c r="L54" s="152"/>
      <c r="M54" s="152"/>
      <c r="N54" s="152"/>
      <c r="O54" s="153"/>
      <c r="P54" s="153"/>
    </row>
    <row r="55" spans="1:16" x14ac:dyDescent="0.25">
      <c r="A55" s="65"/>
      <c r="B55" s="74"/>
    </row>
    <row r="56" spans="1:16" x14ac:dyDescent="0.25">
      <c r="A56" s="249" t="s">
        <v>88</v>
      </c>
      <c r="B56" s="257"/>
      <c r="C56" s="288" t="s">
        <v>74</v>
      </c>
      <c r="D56" s="289"/>
      <c r="E56" s="288" t="s">
        <v>75</v>
      </c>
      <c r="F56" s="289"/>
      <c r="G56" s="288" t="s">
        <v>76</v>
      </c>
      <c r="H56" s="289"/>
      <c r="I56" s="284" t="s">
        <v>77</v>
      </c>
      <c r="J56" s="285"/>
      <c r="K56" s="284" t="s">
        <v>79</v>
      </c>
      <c r="L56" s="285"/>
      <c r="M56" s="284" t="s">
        <v>78</v>
      </c>
      <c r="N56" s="285"/>
      <c r="O56" s="288" t="s">
        <v>80</v>
      </c>
      <c r="P56" s="289"/>
    </row>
    <row r="57" spans="1:16" x14ac:dyDescent="0.25">
      <c r="A57" s="252" t="s">
        <v>89</v>
      </c>
      <c r="B57" s="258"/>
      <c r="C57" s="290"/>
      <c r="D57" s="291"/>
      <c r="E57" s="290"/>
      <c r="F57" s="291"/>
      <c r="G57" s="290"/>
      <c r="H57" s="291"/>
      <c r="I57" s="286"/>
      <c r="J57" s="287"/>
      <c r="K57" s="286"/>
      <c r="L57" s="287"/>
      <c r="M57" s="286"/>
      <c r="N57" s="287"/>
      <c r="O57" s="290"/>
      <c r="P57" s="291"/>
    </row>
    <row r="58" spans="1:16" x14ac:dyDescent="0.25">
      <c r="A58" s="255" t="s">
        <v>90</v>
      </c>
      <c r="B58" s="259"/>
      <c r="C58" s="166" t="s">
        <v>43</v>
      </c>
      <c r="D58" s="167" t="s">
        <v>44</v>
      </c>
      <c r="E58" s="166" t="s">
        <v>43</v>
      </c>
      <c r="F58" s="167" t="s">
        <v>44</v>
      </c>
      <c r="G58" s="166" t="s">
        <v>43</v>
      </c>
      <c r="H58" s="167" t="s">
        <v>44</v>
      </c>
      <c r="I58" s="235" t="s">
        <v>43</v>
      </c>
      <c r="J58" s="236" t="s">
        <v>44</v>
      </c>
      <c r="K58" s="235" t="s">
        <v>43</v>
      </c>
      <c r="L58" s="236" t="s">
        <v>44</v>
      </c>
      <c r="M58" s="235" t="s">
        <v>43</v>
      </c>
      <c r="N58" s="236" t="s">
        <v>44</v>
      </c>
      <c r="O58" s="237" t="s">
        <v>43</v>
      </c>
      <c r="P58" s="238" t="s">
        <v>44</v>
      </c>
    </row>
    <row r="59" spans="1:16" x14ac:dyDescent="0.25">
      <c r="A59" s="9" t="s">
        <v>3</v>
      </c>
      <c r="B59" s="73" t="s">
        <v>4</v>
      </c>
      <c r="C59" s="171">
        <v>839.8</v>
      </c>
      <c r="D59" s="172">
        <v>825.1</v>
      </c>
      <c r="E59" s="171"/>
      <c r="F59" s="172"/>
      <c r="G59" s="171">
        <v>2380</v>
      </c>
      <c r="H59" s="172">
        <v>2260</v>
      </c>
      <c r="I59" s="171">
        <v>2022</v>
      </c>
      <c r="J59" s="172">
        <v>1982</v>
      </c>
      <c r="K59" s="171">
        <v>332</v>
      </c>
      <c r="L59" s="172">
        <v>346</v>
      </c>
      <c r="M59" s="171">
        <v>28</v>
      </c>
      <c r="N59" s="216">
        <v>30</v>
      </c>
      <c r="O59" s="168">
        <f>M59+K59+I59+G59+E59+C59+O6+M6+K6+I6+G6+E6+C6</f>
        <v>9282.5</v>
      </c>
      <c r="P59" s="169">
        <f>N59+L59+J59+H59+F59+D59+P6+N6+L6+J6+H6+F6+D6</f>
        <v>9153.2000000000007</v>
      </c>
    </row>
    <row r="60" spans="1:16" x14ac:dyDescent="0.25">
      <c r="A60" s="14" t="s">
        <v>5</v>
      </c>
      <c r="B60" s="74" t="s">
        <v>6</v>
      </c>
      <c r="C60" s="185">
        <f t="shared" ref="C60:P60" si="24">(C61/C59)*10</f>
        <v>46.646820671588472</v>
      </c>
      <c r="D60" s="186">
        <f>D61/D59*10</f>
        <v>30.299357653617744</v>
      </c>
      <c r="E60" s="185"/>
      <c r="F60" s="186"/>
      <c r="G60" s="185">
        <f t="shared" si="24"/>
        <v>48.109243697478988</v>
      </c>
      <c r="H60" s="186">
        <f t="shared" si="24"/>
        <v>42</v>
      </c>
      <c r="I60" s="185">
        <f t="shared" si="24"/>
        <v>48.743818001978241</v>
      </c>
      <c r="J60" s="186">
        <f t="shared" si="24"/>
        <v>35.317860746720484</v>
      </c>
      <c r="K60" s="185">
        <f t="shared" si="24"/>
        <v>47.921686746987945</v>
      </c>
      <c r="L60" s="186">
        <f t="shared" si="24"/>
        <v>37.572254335260112</v>
      </c>
      <c r="M60" s="185">
        <f>M61/M59*10</f>
        <v>50.357142857142854</v>
      </c>
      <c r="N60" s="186">
        <f t="shared" si="24"/>
        <v>47</v>
      </c>
      <c r="O60" s="170">
        <f t="shared" si="24"/>
        <v>50.127013196875836</v>
      </c>
      <c r="P60" s="165">
        <f t="shared" si="24"/>
        <v>40.872700257833323</v>
      </c>
    </row>
    <row r="61" spans="1:16" x14ac:dyDescent="0.25">
      <c r="A61" s="20"/>
      <c r="B61" s="75" t="s">
        <v>7</v>
      </c>
      <c r="C61" s="187">
        <v>3917.4</v>
      </c>
      <c r="D61" s="188">
        <v>2500</v>
      </c>
      <c r="E61" s="187"/>
      <c r="F61" s="188"/>
      <c r="G61" s="187">
        <v>11450</v>
      </c>
      <c r="H61" s="188">
        <v>9492</v>
      </c>
      <c r="I61" s="187">
        <v>9856</v>
      </c>
      <c r="J61" s="188">
        <v>7000</v>
      </c>
      <c r="K61" s="187">
        <v>1591</v>
      </c>
      <c r="L61" s="188">
        <v>1300</v>
      </c>
      <c r="M61" s="187">
        <v>141</v>
      </c>
      <c r="N61" s="221">
        <v>141</v>
      </c>
      <c r="O61" s="170">
        <f>M61+K61+I61+G61+E61+C61+O8+M8+K8+I8+G8+E8+C8</f>
        <v>46530.399999999994</v>
      </c>
      <c r="P61" s="165">
        <f>N61+L61+J61+H61+F61+D61+P8+N8+L8+J8+H8+F8+D8</f>
        <v>37411.599999999999</v>
      </c>
    </row>
    <row r="62" spans="1:16" x14ac:dyDescent="0.25">
      <c r="A62" s="9" t="s">
        <v>8</v>
      </c>
      <c r="B62" s="73" t="s">
        <v>4</v>
      </c>
      <c r="C62" s="171"/>
      <c r="D62" s="172"/>
      <c r="E62" s="171"/>
      <c r="F62" s="172"/>
      <c r="G62" s="171"/>
      <c r="H62" s="172"/>
      <c r="I62" s="171">
        <v>5</v>
      </c>
      <c r="J62" s="172">
        <v>5</v>
      </c>
      <c r="K62" s="171">
        <v>43</v>
      </c>
      <c r="L62" s="172">
        <v>35</v>
      </c>
      <c r="M62" s="171">
        <v>4</v>
      </c>
      <c r="N62" s="216">
        <v>4</v>
      </c>
      <c r="O62" s="168">
        <f>M62+K62+I62+G62+E62+C62+O9+M9+K9+I9+G9+E9+C9</f>
        <v>145</v>
      </c>
      <c r="P62" s="169">
        <f>N62+L62+J62+H62+F62+D62+P9+N9+L9+J9+H9+F9+D9</f>
        <v>123</v>
      </c>
    </row>
    <row r="63" spans="1:16" x14ac:dyDescent="0.25">
      <c r="A63" s="14" t="s">
        <v>9</v>
      </c>
      <c r="B63" s="74" t="s">
        <v>6</v>
      </c>
      <c r="C63" s="185" t="e">
        <f t="shared" ref="C63:P63" si="25">(C64/C62)*10</f>
        <v>#DIV/0!</v>
      </c>
      <c r="D63" s="186" t="e">
        <f t="shared" si="25"/>
        <v>#DIV/0!</v>
      </c>
      <c r="E63" s="185"/>
      <c r="F63" s="186"/>
      <c r="G63" s="185" t="e">
        <f t="shared" si="25"/>
        <v>#DIV/0!</v>
      </c>
      <c r="H63" s="186" t="e">
        <f t="shared" si="25"/>
        <v>#DIV/0!</v>
      </c>
      <c r="I63" s="185">
        <f t="shared" si="25"/>
        <v>42</v>
      </c>
      <c r="J63" s="186">
        <f t="shared" si="25"/>
        <v>42</v>
      </c>
      <c r="K63" s="185">
        <f t="shared" si="25"/>
        <v>23.720930232558143</v>
      </c>
      <c r="L63" s="186">
        <v>23</v>
      </c>
      <c r="M63" s="185">
        <f t="shared" si="25"/>
        <v>30</v>
      </c>
      <c r="N63" s="186">
        <f t="shared" si="25"/>
        <v>30</v>
      </c>
      <c r="O63" s="170">
        <f t="shared" si="25"/>
        <v>37.793103448275865</v>
      </c>
      <c r="P63" s="165">
        <f t="shared" si="25"/>
        <v>34.008130081300813</v>
      </c>
    </row>
    <row r="64" spans="1:16" x14ac:dyDescent="0.25">
      <c r="A64" s="20"/>
      <c r="B64" s="75" t="s">
        <v>7</v>
      </c>
      <c r="C64" s="187"/>
      <c r="D64" s="188"/>
      <c r="E64" s="187"/>
      <c r="F64" s="188"/>
      <c r="G64" s="187"/>
      <c r="H64" s="188"/>
      <c r="I64" s="187">
        <v>21</v>
      </c>
      <c r="J64" s="188">
        <v>21</v>
      </c>
      <c r="K64" s="187">
        <v>102</v>
      </c>
      <c r="L64" s="188">
        <f>L62*L63/10</f>
        <v>80.5</v>
      </c>
      <c r="M64" s="187">
        <v>12</v>
      </c>
      <c r="N64" s="221">
        <v>12</v>
      </c>
      <c r="O64" s="170">
        <f>M64+K64+I64+G64+E64+C64+O11+M11+K11+I11+G11+E11+C11</f>
        <v>548</v>
      </c>
      <c r="P64" s="165">
        <f>N64+L64+J64+H64+F64+D64+P11+N11+L11+J11+H11+F11+D11</f>
        <v>418.3</v>
      </c>
    </row>
    <row r="65" spans="1:16" x14ac:dyDescent="0.25">
      <c r="A65" s="9" t="s">
        <v>10</v>
      </c>
      <c r="B65" s="73" t="s">
        <v>4</v>
      </c>
      <c r="C65" s="171">
        <f>C68+C71+C74</f>
        <v>148.6</v>
      </c>
      <c r="D65" s="172">
        <v>148.6</v>
      </c>
      <c r="E65" s="171"/>
      <c r="F65" s="172"/>
      <c r="G65" s="171">
        <f>G68+G71+G74</f>
        <v>980</v>
      </c>
      <c r="H65" s="172">
        <f t="shared" ref="H65:H67" si="26">H68+H71+H74</f>
        <v>980</v>
      </c>
      <c r="I65" s="171">
        <v>466</v>
      </c>
      <c r="J65" s="172">
        <v>442</v>
      </c>
      <c r="K65" s="171">
        <v>121</v>
      </c>
      <c r="L65" s="172">
        <v>135</v>
      </c>
      <c r="M65" s="171">
        <v>20</v>
      </c>
      <c r="N65" s="216">
        <v>22</v>
      </c>
      <c r="O65" s="168">
        <f>M65+K65+I65+G65+E65+C65+O12+M12+K12+I12+G12+E12+C12</f>
        <v>2700.7999999999997</v>
      </c>
      <c r="P65" s="169">
        <f>N65+L65+J65+H65+F65+D65+P12+N12+L12+J12+H12+F12+D12</f>
        <v>2750.2999999999997</v>
      </c>
    </row>
    <row r="66" spans="1:16" x14ac:dyDescent="0.25">
      <c r="A66" s="14" t="s">
        <v>11</v>
      </c>
      <c r="B66" s="74" t="s">
        <v>6</v>
      </c>
      <c r="C66" s="185">
        <f t="shared" ref="C66:P66" si="27">(C67/C65)*10</f>
        <v>34.97308209959624</v>
      </c>
      <c r="D66" s="186">
        <f>D67/D65*10</f>
        <v>24.226110363391658</v>
      </c>
      <c r="E66" s="185"/>
      <c r="F66" s="186"/>
      <c r="G66" s="185">
        <f t="shared" si="27"/>
        <v>38.571428571428569</v>
      </c>
      <c r="H66" s="186">
        <f t="shared" si="27"/>
        <v>30.204081632653057</v>
      </c>
      <c r="I66" s="185">
        <f t="shared" si="27"/>
        <v>45.171673819742495</v>
      </c>
      <c r="J66" s="186">
        <f>J67/J65*10</f>
        <v>41.244343891402707</v>
      </c>
      <c r="K66" s="185">
        <f t="shared" si="27"/>
        <v>45.289256198347104</v>
      </c>
      <c r="L66" s="186">
        <f t="shared" si="27"/>
        <v>40.740740740740748</v>
      </c>
      <c r="M66" s="185">
        <f t="shared" si="27"/>
        <v>49</v>
      </c>
      <c r="N66" s="186">
        <f t="shared" si="27"/>
        <v>46.818181818181813</v>
      </c>
      <c r="O66" s="170">
        <f t="shared" si="27"/>
        <v>43.401584715639807</v>
      </c>
      <c r="P66" s="165">
        <f t="shared" si="27"/>
        <v>37.209031741991787</v>
      </c>
    </row>
    <row r="67" spans="1:16" x14ac:dyDescent="0.25">
      <c r="A67" s="76"/>
      <c r="B67" s="74" t="s">
        <v>7</v>
      </c>
      <c r="C67" s="185">
        <f>C70+C73+C76</f>
        <v>519.70000000000005</v>
      </c>
      <c r="D67" s="186">
        <v>360</v>
      </c>
      <c r="E67" s="185"/>
      <c r="F67" s="186"/>
      <c r="G67" s="185">
        <f>G70+G73+G76</f>
        <v>3780</v>
      </c>
      <c r="H67" s="186">
        <f t="shared" si="26"/>
        <v>2960</v>
      </c>
      <c r="I67" s="185">
        <v>2105</v>
      </c>
      <c r="J67" s="186">
        <v>1823</v>
      </c>
      <c r="K67" s="185">
        <v>548</v>
      </c>
      <c r="L67" s="186">
        <v>550</v>
      </c>
      <c r="M67" s="185">
        <v>98</v>
      </c>
      <c r="N67" s="217">
        <v>103</v>
      </c>
      <c r="O67" s="170">
        <f>M67+K67+I67+G67+E67+C67+O14+M14+K14+I14+G14+E14+C14</f>
        <v>11721.899999999998</v>
      </c>
      <c r="P67" s="165">
        <f>N67+L67+J67+H67+F67+D67+P14+N14+L14+J14+H14+F14+D14</f>
        <v>10233.6</v>
      </c>
    </row>
    <row r="68" spans="1:16" s="77" customFormat="1" x14ac:dyDescent="0.25">
      <c r="A68" s="122" t="s">
        <v>12</v>
      </c>
      <c r="B68" s="123" t="s">
        <v>4</v>
      </c>
      <c r="C68" s="190">
        <v>7.5</v>
      </c>
      <c r="D68" s="191">
        <v>7.9</v>
      </c>
      <c r="E68" s="190"/>
      <c r="F68" s="191"/>
      <c r="G68" s="190">
        <v>200</v>
      </c>
      <c r="H68" s="191">
        <v>180</v>
      </c>
      <c r="I68" s="190"/>
      <c r="J68" s="191"/>
      <c r="K68" s="190"/>
      <c r="L68" s="191"/>
      <c r="M68" s="190"/>
      <c r="N68" s="213"/>
      <c r="O68" s="218"/>
      <c r="P68" s="219"/>
    </row>
    <row r="69" spans="1:16" s="77" customFormat="1" x14ac:dyDescent="0.25">
      <c r="A69" s="122" t="s">
        <v>13</v>
      </c>
      <c r="B69" s="123" t="s">
        <v>6</v>
      </c>
      <c r="C69" s="190">
        <f t="shared" ref="C69:H69" si="28">(C70/C68)*10</f>
        <v>39.6</v>
      </c>
      <c r="D69" s="191"/>
      <c r="E69" s="190"/>
      <c r="F69" s="191"/>
      <c r="G69" s="190">
        <f t="shared" si="28"/>
        <v>45</v>
      </c>
      <c r="H69" s="191">
        <f t="shared" si="28"/>
        <v>40</v>
      </c>
      <c r="I69" s="190"/>
      <c r="J69" s="191"/>
      <c r="K69" s="190"/>
      <c r="L69" s="191"/>
      <c r="M69" s="190"/>
      <c r="N69" s="191"/>
      <c r="O69" s="218"/>
      <c r="P69" s="219"/>
    </row>
    <row r="70" spans="1:16" s="77" customFormat="1" x14ac:dyDescent="0.25">
      <c r="A70" s="122"/>
      <c r="B70" s="123" t="s">
        <v>7</v>
      </c>
      <c r="C70" s="190">
        <v>29.7</v>
      </c>
      <c r="D70" s="191"/>
      <c r="E70" s="190"/>
      <c r="F70" s="191"/>
      <c r="G70" s="190">
        <v>900</v>
      </c>
      <c r="H70" s="191">
        <v>720</v>
      </c>
      <c r="I70" s="190"/>
      <c r="J70" s="191"/>
      <c r="K70" s="190"/>
      <c r="L70" s="191"/>
      <c r="M70" s="190"/>
      <c r="N70" s="213"/>
      <c r="O70" s="218"/>
      <c r="P70" s="219"/>
    </row>
    <row r="71" spans="1:16" s="77" customFormat="1" x14ac:dyDescent="0.25">
      <c r="A71" s="130" t="s">
        <v>14</v>
      </c>
      <c r="B71" s="131" t="s">
        <v>4</v>
      </c>
      <c r="C71" s="190">
        <v>141.1</v>
      </c>
      <c r="D71" s="191"/>
      <c r="E71" s="190"/>
      <c r="F71" s="191"/>
      <c r="G71" s="190">
        <v>780</v>
      </c>
      <c r="H71" s="191">
        <v>800</v>
      </c>
      <c r="I71" s="190"/>
      <c r="J71" s="191"/>
      <c r="K71" s="190"/>
      <c r="L71" s="191"/>
      <c r="M71" s="190"/>
      <c r="N71" s="213"/>
      <c r="O71" s="218"/>
      <c r="P71" s="219"/>
    </row>
    <row r="72" spans="1:16" s="77" customFormat="1" x14ac:dyDescent="0.25">
      <c r="A72" s="130" t="s">
        <v>15</v>
      </c>
      <c r="B72" s="131" t="s">
        <v>6</v>
      </c>
      <c r="C72" s="190">
        <f t="shared" ref="C72:N72" si="29">(C73/C71)*10</f>
        <v>34.727143869596034</v>
      </c>
      <c r="D72" s="191" t="e">
        <f t="shared" si="29"/>
        <v>#DIV/0!</v>
      </c>
      <c r="E72" s="190"/>
      <c r="F72" s="191"/>
      <c r="G72" s="190">
        <f t="shared" si="29"/>
        <v>36.923076923076927</v>
      </c>
      <c r="H72" s="191">
        <f t="shared" si="29"/>
        <v>28</v>
      </c>
      <c r="I72" s="190" t="e">
        <f t="shared" si="29"/>
        <v>#DIV/0!</v>
      </c>
      <c r="J72" s="191" t="e">
        <f t="shared" si="29"/>
        <v>#DIV/0!</v>
      </c>
      <c r="K72" s="190" t="e">
        <f t="shared" si="29"/>
        <v>#DIV/0!</v>
      </c>
      <c r="L72" s="191" t="e">
        <f t="shared" si="29"/>
        <v>#DIV/0!</v>
      </c>
      <c r="M72" s="190" t="e">
        <f t="shared" si="29"/>
        <v>#DIV/0!</v>
      </c>
      <c r="N72" s="191" t="e">
        <f t="shared" si="29"/>
        <v>#DIV/0!</v>
      </c>
      <c r="O72" s="218"/>
      <c r="P72" s="219"/>
    </row>
    <row r="73" spans="1:16" s="77" customFormat="1" x14ac:dyDescent="0.25">
      <c r="A73" s="132"/>
      <c r="B73" s="131" t="s">
        <v>7</v>
      </c>
      <c r="C73" s="190">
        <v>490</v>
      </c>
      <c r="D73" s="191"/>
      <c r="E73" s="190"/>
      <c r="F73" s="191"/>
      <c r="G73" s="190">
        <v>2880</v>
      </c>
      <c r="H73" s="191">
        <v>2240</v>
      </c>
      <c r="I73" s="190"/>
      <c r="J73" s="191"/>
      <c r="K73" s="190"/>
      <c r="L73" s="191"/>
      <c r="M73" s="190"/>
      <c r="N73" s="213"/>
      <c r="O73" s="218"/>
      <c r="P73" s="219"/>
    </row>
    <row r="74" spans="1:16" s="77" customFormat="1" x14ac:dyDescent="0.25">
      <c r="A74" s="126" t="s">
        <v>16</v>
      </c>
      <c r="B74" s="127" t="s">
        <v>4</v>
      </c>
      <c r="C74" s="190"/>
      <c r="D74" s="191"/>
      <c r="E74" s="190"/>
      <c r="F74" s="191"/>
      <c r="G74" s="190"/>
      <c r="H74" s="191"/>
      <c r="I74" s="190"/>
      <c r="J74" s="191"/>
      <c r="K74" s="190"/>
      <c r="L74" s="191"/>
      <c r="M74" s="190"/>
      <c r="N74" s="213"/>
      <c r="O74" s="218"/>
      <c r="P74" s="219"/>
    </row>
    <row r="75" spans="1:16" s="77" customFormat="1" x14ac:dyDescent="0.25">
      <c r="A75" s="126" t="s">
        <v>17</v>
      </c>
      <c r="B75" s="127" t="s">
        <v>6</v>
      </c>
      <c r="C75" s="190" t="e">
        <f t="shared" ref="C75:N75" si="30">(C76/C74)*10</f>
        <v>#DIV/0!</v>
      </c>
      <c r="D75" s="191" t="e">
        <f t="shared" si="30"/>
        <v>#DIV/0!</v>
      </c>
      <c r="E75" s="190"/>
      <c r="F75" s="191"/>
      <c r="G75" s="190" t="e">
        <f t="shared" si="30"/>
        <v>#DIV/0!</v>
      </c>
      <c r="H75" s="191" t="e">
        <f t="shared" si="30"/>
        <v>#DIV/0!</v>
      </c>
      <c r="I75" s="190" t="e">
        <f t="shared" si="30"/>
        <v>#DIV/0!</v>
      </c>
      <c r="J75" s="191" t="e">
        <f t="shared" si="30"/>
        <v>#DIV/0!</v>
      </c>
      <c r="K75" s="190" t="e">
        <f t="shared" si="30"/>
        <v>#DIV/0!</v>
      </c>
      <c r="L75" s="191" t="e">
        <f t="shared" si="30"/>
        <v>#DIV/0!</v>
      </c>
      <c r="M75" s="190" t="e">
        <f t="shared" si="30"/>
        <v>#DIV/0!</v>
      </c>
      <c r="N75" s="191" t="e">
        <f t="shared" si="30"/>
        <v>#DIV/0!</v>
      </c>
      <c r="O75" s="218"/>
      <c r="P75" s="219"/>
    </row>
    <row r="76" spans="1:16" s="77" customFormat="1" x14ac:dyDescent="0.25">
      <c r="A76" s="128"/>
      <c r="B76" s="129" t="s">
        <v>7</v>
      </c>
      <c r="C76" s="192"/>
      <c r="D76" s="193"/>
      <c r="E76" s="192"/>
      <c r="F76" s="193"/>
      <c r="G76" s="192"/>
      <c r="H76" s="193"/>
      <c r="I76" s="192"/>
      <c r="J76" s="193"/>
      <c r="K76" s="192"/>
      <c r="L76" s="193"/>
      <c r="M76" s="192"/>
      <c r="N76" s="220"/>
      <c r="O76" s="218"/>
      <c r="P76" s="219"/>
    </row>
    <row r="77" spans="1:16" x14ac:dyDescent="0.25">
      <c r="A77" s="9" t="s">
        <v>18</v>
      </c>
      <c r="B77" s="73" t="s">
        <v>4</v>
      </c>
      <c r="C77" s="171">
        <v>11.7</v>
      </c>
      <c r="D77" s="172">
        <v>12</v>
      </c>
      <c r="E77" s="171"/>
      <c r="F77" s="172"/>
      <c r="G77" s="171">
        <f t="shared" ref="G77:N77" si="31">G80+G83</f>
        <v>560</v>
      </c>
      <c r="H77" s="172">
        <v>560</v>
      </c>
      <c r="I77" s="171">
        <f t="shared" si="31"/>
        <v>2500</v>
      </c>
      <c r="J77" s="172">
        <f t="shared" si="31"/>
        <v>2539</v>
      </c>
      <c r="K77" s="171">
        <f t="shared" si="31"/>
        <v>188</v>
      </c>
      <c r="L77" s="172">
        <v>200</v>
      </c>
      <c r="M77" s="171">
        <f t="shared" si="31"/>
        <v>38</v>
      </c>
      <c r="N77" s="216">
        <f t="shared" si="31"/>
        <v>38</v>
      </c>
      <c r="O77" s="168">
        <f>M77+K77+I77+G77+E77+C77+O24+M24+K24+I24+G24+E24+C24</f>
        <v>4408.8999999999996</v>
      </c>
      <c r="P77" s="169">
        <f>N77+L77+J77+H77+F77+D77+P24+N24+L24+J24+H24+F24+D24</f>
        <v>4502.3</v>
      </c>
    </row>
    <row r="78" spans="1:16" x14ac:dyDescent="0.25">
      <c r="A78" s="14" t="s">
        <v>19</v>
      </c>
      <c r="B78" s="74" t="s">
        <v>6</v>
      </c>
      <c r="C78" s="185">
        <f t="shared" ref="C78:P78" si="32">(C79/C77)*10</f>
        <v>48.717948717948723</v>
      </c>
      <c r="D78" s="186"/>
      <c r="E78" s="185"/>
      <c r="F78" s="186"/>
      <c r="G78" s="185">
        <f t="shared" si="32"/>
        <v>61.982142857142861</v>
      </c>
      <c r="H78" s="186">
        <f t="shared" si="32"/>
        <v>55</v>
      </c>
      <c r="I78" s="185">
        <f t="shared" si="32"/>
        <v>59.363999999999997</v>
      </c>
      <c r="J78" s="186">
        <f t="shared" si="32"/>
        <v>47.262701851122486</v>
      </c>
      <c r="K78" s="185">
        <f t="shared" si="32"/>
        <v>57.393617021276597</v>
      </c>
      <c r="L78" s="186" t="e">
        <v>#DIV/0!</v>
      </c>
      <c r="M78" s="185">
        <f t="shared" si="32"/>
        <v>71.578947368421055</v>
      </c>
      <c r="N78" s="186">
        <f t="shared" si="32"/>
        <v>77.631578947368425</v>
      </c>
      <c r="O78" s="170">
        <f t="shared" si="32"/>
        <v>61.274013926376192</v>
      </c>
      <c r="P78" s="165">
        <f t="shared" si="32"/>
        <v>53.834484596761662</v>
      </c>
    </row>
    <row r="79" spans="1:16" x14ac:dyDescent="0.25">
      <c r="A79" s="76"/>
      <c r="B79" s="74" t="s">
        <v>7</v>
      </c>
      <c r="C79" s="185">
        <v>57</v>
      </c>
      <c r="D79" s="186"/>
      <c r="E79" s="185"/>
      <c r="F79" s="186"/>
      <c r="G79" s="185">
        <v>3471</v>
      </c>
      <c r="H79" s="186">
        <v>3080</v>
      </c>
      <c r="I79" s="185">
        <f t="shared" ref="I79:N79" si="33">I82+I85</f>
        <v>14841</v>
      </c>
      <c r="J79" s="186">
        <f t="shared" si="33"/>
        <v>12000</v>
      </c>
      <c r="K79" s="185">
        <f t="shared" si="33"/>
        <v>1079</v>
      </c>
      <c r="L79" s="186">
        <f t="shared" si="33"/>
        <v>1200</v>
      </c>
      <c r="M79" s="185">
        <f t="shared" si="33"/>
        <v>272</v>
      </c>
      <c r="N79" s="217">
        <f t="shared" si="33"/>
        <v>295</v>
      </c>
      <c r="O79" s="170">
        <f>M79+K79+I79+G79+E79+C79+O26+M26+K26+I26+G26+E26+C26</f>
        <v>27015.1</v>
      </c>
      <c r="P79" s="165">
        <f>N79+L79+J79+H79+F79+D79+P26+N26+L26+J26+H26+F26+D26</f>
        <v>24237.9</v>
      </c>
    </row>
    <row r="80" spans="1:16" s="77" customFormat="1" x14ac:dyDescent="0.25">
      <c r="A80" s="120" t="s">
        <v>81</v>
      </c>
      <c r="B80" s="121" t="s">
        <v>4</v>
      </c>
      <c r="C80" s="190">
        <v>11.7</v>
      </c>
      <c r="D80" s="191">
        <v>12</v>
      </c>
      <c r="E80" s="190"/>
      <c r="F80" s="191"/>
      <c r="G80" s="190">
        <v>560</v>
      </c>
      <c r="H80" s="191">
        <v>560</v>
      </c>
      <c r="I80" s="190">
        <v>2500</v>
      </c>
      <c r="J80" s="191">
        <v>2539</v>
      </c>
      <c r="K80" s="190">
        <v>188</v>
      </c>
      <c r="L80" s="191">
        <v>171</v>
      </c>
      <c r="M80" s="190">
        <v>38</v>
      </c>
      <c r="N80" s="213">
        <v>38</v>
      </c>
      <c r="O80" s="218">
        <f>M80+K80+I80+G80+E80+C80+O27+M27+K27+I27+G27+E27+C27</f>
        <v>5052.8999999999996</v>
      </c>
      <c r="P80" s="219">
        <f>N80+L80+J80+H80+F80+D80+P27+N27+L27+J27+H27+F27+D27</f>
        <v>5123.3</v>
      </c>
    </row>
    <row r="81" spans="1:16" s="77" customFormat="1" x14ac:dyDescent="0.25">
      <c r="A81" s="120" t="s">
        <v>82</v>
      </c>
      <c r="B81" s="121" t="s">
        <v>6</v>
      </c>
      <c r="C81" s="190">
        <f t="shared" ref="C81:P81" si="34">(C82/C80)*10</f>
        <v>48.717948717948723</v>
      </c>
      <c r="D81" s="191">
        <f>D82/D80*10</f>
        <v>25</v>
      </c>
      <c r="E81" s="190"/>
      <c r="F81" s="191"/>
      <c r="G81" s="190">
        <f t="shared" si="34"/>
        <v>62</v>
      </c>
      <c r="H81" s="191">
        <v>50</v>
      </c>
      <c r="I81" s="190">
        <f t="shared" si="34"/>
        <v>59.363999999999997</v>
      </c>
      <c r="J81" s="191">
        <f t="shared" si="34"/>
        <v>47.262701851122486</v>
      </c>
      <c r="K81" s="190">
        <f t="shared" si="34"/>
        <v>57.393617021276597</v>
      </c>
      <c r="L81" s="191">
        <f t="shared" si="34"/>
        <v>70.175438596491219</v>
      </c>
      <c r="M81" s="190">
        <f t="shared" si="34"/>
        <v>71.578947368421055</v>
      </c>
      <c r="N81" s="191">
        <f t="shared" si="34"/>
        <v>77.631578947368425</v>
      </c>
      <c r="O81" s="218">
        <f t="shared" si="34"/>
        <v>61.618278612282054</v>
      </c>
      <c r="P81" s="219">
        <f t="shared" si="34"/>
        <v>55.905178303046867</v>
      </c>
    </row>
    <row r="82" spans="1:16" s="77" customFormat="1" x14ac:dyDescent="0.25">
      <c r="A82" s="120"/>
      <c r="B82" s="121" t="s">
        <v>7</v>
      </c>
      <c r="C82" s="190">
        <v>57</v>
      </c>
      <c r="D82" s="191">
        <v>30</v>
      </c>
      <c r="E82" s="190"/>
      <c r="F82" s="191"/>
      <c r="G82" s="190">
        <v>3472</v>
      </c>
      <c r="H82" s="191">
        <v>3080</v>
      </c>
      <c r="I82" s="190">
        <v>14841</v>
      </c>
      <c r="J82" s="191">
        <v>12000</v>
      </c>
      <c r="K82" s="190">
        <v>1079</v>
      </c>
      <c r="L82" s="191">
        <v>1200</v>
      </c>
      <c r="M82" s="190">
        <v>272</v>
      </c>
      <c r="N82" s="213">
        <v>295</v>
      </c>
      <c r="O82" s="218">
        <f>M82+K82+I82+G82+E82+C82+O29+M29+K29+I29+G29+E29+C29</f>
        <v>31135.1</v>
      </c>
      <c r="P82" s="219">
        <f>N82+L82+J82+H82+F82+D82+P29+N29+L29+J29+H29+F29+D29</f>
        <v>28641.9</v>
      </c>
    </row>
    <row r="83" spans="1:16" s="77" customFormat="1" x14ac:dyDescent="0.25">
      <c r="A83" s="88" t="s">
        <v>83</v>
      </c>
      <c r="B83" s="124" t="s">
        <v>4</v>
      </c>
      <c r="C83" s="190"/>
      <c r="D83" s="191"/>
      <c r="E83" s="190"/>
      <c r="F83" s="191"/>
      <c r="G83" s="190"/>
      <c r="H83" s="191"/>
      <c r="I83" s="190"/>
      <c r="J83" s="191"/>
      <c r="K83" s="190"/>
      <c r="L83" s="191"/>
      <c r="M83" s="190"/>
      <c r="N83" s="213"/>
      <c r="O83" s="218">
        <f>M83+K83+I83+G83+E83+C83+O30+M30+K30+I30+G30+E30+C30</f>
        <v>0</v>
      </c>
      <c r="P83" s="219">
        <f>N83+L83+J83+H83+F83+D83+P30+N30+L30+J30+H30+F30+D30</f>
        <v>0</v>
      </c>
    </row>
    <row r="84" spans="1:16" s="77" customFormat="1" x14ac:dyDescent="0.25">
      <c r="A84" s="88" t="s">
        <v>84</v>
      </c>
      <c r="B84" s="124" t="s">
        <v>6</v>
      </c>
      <c r="C84" s="190" t="e">
        <f t="shared" ref="C84:P84" si="35">(C85/C83)*10</f>
        <v>#DIV/0!</v>
      </c>
      <c r="D84" s="191" t="e">
        <f t="shared" si="35"/>
        <v>#DIV/0!</v>
      </c>
      <c r="E84" s="190"/>
      <c r="F84" s="191"/>
      <c r="G84" s="190" t="e">
        <f t="shared" si="35"/>
        <v>#DIV/0!</v>
      </c>
      <c r="H84" s="191" t="e">
        <f t="shared" si="35"/>
        <v>#DIV/0!</v>
      </c>
      <c r="I84" s="190" t="e">
        <f t="shared" si="35"/>
        <v>#DIV/0!</v>
      </c>
      <c r="J84" s="191" t="e">
        <f t="shared" si="35"/>
        <v>#DIV/0!</v>
      </c>
      <c r="K84" s="190" t="e">
        <f t="shared" si="35"/>
        <v>#DIV/0!</v>
      </c>
      <c r="L84" s="191" t="e">
        <f t="shared" si="35"/>
        <v>#DIV/0!</v>
      </c>
      <c r="M84" s="190" t="e">
        <f t="shared" si="35"/>
        <v>#DIV/0!</v>
      </c>
      <c r="N84" s="191" t="e">
        <f t="shared" si="35"/>
        <v>#DIV/0!</v>
      </c>
      <c r="O84" s="218" t="e">
        <f t="shared" si="35"/>
        <v>#DIV/0!</v>
      </c>
      <c r="P84" s="219" t="e">
        <f t="shared" si="35"/>
        <v>#DIV/0!</v>
      </c>
    </row>
    <row r="85" spans="1:16" s="77" customFormat="1" x14ac:dyDescent="0.25">
      <c r="A85" s="125"/>
      <c r="B85" s="124" t="s">
        <v>7</v>
      </c>
      <c r="C85" s="190"/>
      <c r="D85" s="191"/>
      <c r="E85" s="190"/>
      <c r="F85" s="191"/>
      <c r="G85" s="190"/>
      <c r="H85" s="191"/>
      <c r="I85" s="190"/>
      <c r="J85" s="191"/>
      <c r="K85" s="190"/>
      <c r="L85" s="191"/>
      <c r="M85" s="190"/>
      <c r="N85" s="213"/>
      <c r="O85" s="239">
        <f>M85+K85+I85+G85+E85+C85+O32+M32+K32+I32+G32+E32+C32</f>
        <v>0</v>
      </c>
      <c r="P85" s="240">
        <f>N85+L85+J85+H85+F85+D85+P32+N32+L32+J32+H32+F32+D32</f>
        <v>0</v>
      </c>
    </row>
    <row r="86" spans="1:16" x14ac:dyDescent="0.25">
      <c r="A86" s="9" t="s">
        <v>20</v>
      </c>
      <c r="B86" s="73" t="s">
        <v>4</v>
      </c>
      <c r="C86" s="171">
        <v>27.3</v>
      </c>
      <c r="D86" s="172">
        <v>29.1</v>
      </c>
      <c r="E86" s="171"/>
      <c r="F86" s="172"/>
      <c r="G86" s="171">
        <v>890</v>
      </c>
      <c r="H86" s="172">
        <v>900</v>
      </c>
      <c r="I86" s="171">
        <v>10</v>
      </c>
      <c r="J86" s="172">
        <v>10</v>
      </c>
      <c r="K86" s="171">
        <v>10</v>
      </c>
      <c r="L86" s="172">
        <v>13</v>
      </c>
      <c r="M86" s="171">
        <v>1</v>
      </c>
      <c r="N86" s="216">
        <v>1</v>
      </c>
      <c r="O86" s="170">
        <f>M86+K86+I86+G86+E86+C86+O33+M33+K33+I33+G33+E33+C33</f>
        <v>1051.5</v>
      </c>
      <c r="P86" s="165">
        <f>N86+L86+J86+H86+F86+D86+P33+N33+L33+J33+H33+F33+D33</f>
        <v>1060.0999999999999</v>
      </c>
    </row>
    <row r="87" spans="1:16" x14ac:dyDescent="0.25">
      <c r="A87" s="14" t="s">
        <v>21</v>
      </c>
      <c r="B87" s="74" t="s">
        <v>6</v>
      </c>
      <c r="C87" s="185">
        <f t="shared" ref="C87:P87" si="36">(C88/C86)*10</f>
        <v>23.11355311355311</v>
      </c>
      <c r="D87" s="186">
        <f>D88/D86*10</f>
        <v>15.120274914089347</v>
      </c>
      <c r="E87" s="185"/>
      <c r="F87" s="186"/>
      <c r="G87" s="185">
        <f t="shared" si="36"/>
        <v>31.460674157303373</v>
      </c>
      <c r="H87" s="186">
        <f t="shared" si="36"/>
        <v>26</v>
      </c>
      <c r="I87" s="185">
        <f t="shared" si="36"/>
        <v>31</v>
      </c>
      <c r="J87" s="186">
        <f t="shared" si="36"/>
        <v>24</v>
      </c>
      <c r="K87" s="185">
        <f t="shared" si="36"/>
        <v>45</v>
      </c>
      <c r="L87" s="186">
        <f t="shared" si="36"/>
        <v>38.46153846153846</v>
      </c>
      <c r="M87" s="185">
        <f t="shared" si="36"/>
        <v>40</v>
      </c>
      <c r="N87" s="186">
        <f t="shared" si="36"/>
        <v>30</v>
      </c>
      <c r="O87" s="170">
        <f t="shared" si="36"/>
        <v>31.894436519258203</v>
      </c>
      <c r="P87" s="165">
        <f t="shared" si="36"/>
        <v>26.607867182341288</v>
      </c>
    </row>
    <row r="88" spans="1:16" x14ac:dyDescent="0.25">
      <c r="A88" s="20"/>
      <c r="B88" s="75" t="s">
        <v>7</v>
      </c>
      <c r="C88" s="187">
        <v>63.1</v>
      </c>
      <c r="D88" s="188">
        <v>44</v>
      </c>
      <c r="E88" s="187"/>
      <c r="F88" s="188"/>
      <c r="G88" s="187">
        <v>2800</v>
      </c>
      <c r="H88" s="188">
        <v>2340</v>
      </c>
      <c r="I88" s="187">
        <v>31</v>
      </c>
      <c r="J88" s="188">
        <v>24</v>
      </c>
      <c r="K88" s="187">
        <v>45</v>
      </c>
      <c r="L88" s="188">
        <v>50</v>
      </c>
      <c r="M88" s="187">
        <v>4</v>
      </c>
      <c r="N88" s="221">
        <v>3</v>
      </c>
      <c r="O88" s="170">
        <f>M88+K88+I88+G88+E88+C88+O35+M35+K35+I35+G35+E35+C35</f>
        <v>3353.7</v>
      </c>
      <c r="P88" s="165">
        <f>N88+L88+J88+H88+F88+D88+P35+N35+L35+J35+H35+F35+D35</f>
        <v>2820.7</v>
      </c>
    </row>
    <row r="89" spans="1:16" x14ac:dyDescent="0.25">
      <c r="A89" s="9" t="s">
        <v>22</v>
      </c>
      <c r="B89" s="73" t="s">
        <v>4</v>
      </c>
      <c r="C89" s="171">
        <v>82.9</v>
      </c>
      <c r="D89" s="172">
        <v>80</v>
      </c>
      <c r="E89" s="171"/>
      <c r="F89" s="172"/>
      <c r="G89" s="171">
        <v>490</v>
      </c>
      <c r="H89" s="172">
        <v>500</v>
      </c>
      <c r="I89" s="171">
        <v>157</v>
      </c>
      <c r="J89" s="172">
        <v>160</v>
      </c>
      <c r="K89" s="171">
        <v>15</v>
      </c>
      <c r="L89" s="172">
        <v>13</v>
      </c>
      <c r="M89" s="171">
        <v>1</v>
      </c>
      <c r="N89" s="216">
        <v>1</v>
      </c>
      <c r="O89" s="168">
        <f>M89+K89+I89+G89+E89+C89+O36+M36+K36+I36+G36+E36+C36</f>
        <v>967.9</v>
      </c>
      <c r="P89" s="169">
        <f>N89+L89+J89+H89+F89+D89+P36+N36+L36+J36+H36+F36+D36</f>
        <v>975</v>
      </c>
    </row>
    <row r="90" spans="1:16" x14ac:dyDescent="0.25">
      <c r="A90" s="14" t="s">
        <v>23</v>
      </c>
      <c r="B90" s="74" t="s">
        <v>6</v>
      </c>
      <c r="C90" s="185">
        <f t="shared" ref="C90:P90" si="37">(C91/C89)*10</f>
        <v>23.630880579010856</v>
      </c>
      <c r="D90" s="186">
        <f>D91/D89*10</f>
        <v>16.875</v>
      </c>
      <c r="E90" s="185"/>
      <c r="F90" s="186"/>
      <c r="G90" s="185">
        <f t="shared" si="37"/>
        <v>30</v>
      </c>
      <c r="H90" s="186">
        <f t="shared" si="37"/>
        <v>26</v>
      </c>
      <c r="I90" s="185">
        <f t="shared" si="37"/>
        <v>24.140127388535035</v>
      </c>
      <c r="J90" s="186">
        <f t="shared" si="37"/>
        <v>24.25</v>
      </c>
      <c r="K90" s="185">
        <f t="shared" si="37"/>
        <v>23.333333333333336</v>
      </c>
      <c r="L90" s="186">
        <f t="shared" si="37"/>
        <v>26.923076923076927</v>
      </c>
      <c r="M90" s="185">
        <f t="shared" si="37"/>
        <v>50</v>
      </c>
      <c r="N90" s="186">
        <f t="shared" si="37"/>
        <v>40</v>
      </c>
      <c r="O90" s="170">
        <f t="shared" si="37"/>
        <v>27.317904742225441</v>
      </c>
      <c r="P90" s="165">
        <f t="shared" si="37"/>
        <v>24.433846153846158</v>
      </c>
    </row>
    <row r="91" spans="1:16" x14ac:dyDescent="0.25">
      <c r="A91" s="20"/>
      <c r="B91" s="75" t="s">
        <v>7</v>
      </c>
      <c r="C91" s="187">
        <v>195.9</v>
      </c>
      <c r="D91" s="188">
        <v>135</v>
      </c>
      <c r="E91" s="187"/>
      <c r="F91" s="188"/>
      <c r="G91" s="187">
        <v>1470</v>
      </c>
      <c r="H91" s="188">
        <v>1300</v>
      </c>
      <c r="I91" s="187">
        <v>379</v>
      </c>
      <c r="J91" s="188">
        <v>388</v>
      </c>
      <c r="K91" s="187">
        <v>35</v>
      </c>
      <c r="L91" s="188">
        <v>35</v>
      </c>
      <c r="M91" s="187">
        <v>5</v>
      </c>
      <c r="N91" s="221">
        <v>4</v>
      </c>
      <c r="O91" s="170">
        <f>M91+K91+I91+G91+E91+C91+O38+M38+K38+I38+G38+E38+C38</f>
        <v>2644.1000000000004</v>
      </c>
      <c r="P91" s="165">
        <f>N91+L91+J91+H91+F91+D91+P38+N38+L38+J38+H38+F38+D38</f>
        <v>2382.3000000000002</v>
      </c>
    </row>
    <row r="92" spans="1:16" x14ac:dyDescent="0.25">
      <c r="A92" s="9" t="s">
        <v>24</v>
      </c>
      <c r="B92" s="73" t="s">
        <v>4</v>
      </c>
      <c r="C92" s="171">
        <v>81.400000000000006</v>
      </c>
      <c r="D92" s="172">
        <v>97.8</v>
      </c>
      <c r="E92" s="171"/>
      <c r="F92" s="172"/>
      <c r="G92" s="171">
        <v>1300</v>
      </c>
      <c r="H92" s="172">
        <v>1280</v>
      </c>
      <c r="I92" s="171">
        <v>85</v>
      </c>
      <c r="J92" s="172">
        <v>82</v>
      </c>
      <c r="K92" s="171">
        <v>9</v>
      </c>
      <c r="L92" s="172">
        <v>11</v>
      </c>
      <c r="M92" s="171">
        <v>6</v>
      </c>
      <c r="N92" s="216">
        <v>6</v>
      </c>
      <c r="O92" s="168">
        <f>M92+K92+I92+G92+E92+C92+O39+M39+K39+I39+G39+E39+C39</f>
        <v>1655.7</v>
      </c>
      <c r="P92" s="169">
        <f>N92+L92+J92+H92+F92+D92+P39+N39+L39+J39+H39+F39+D39</f>
        <v>1652.3</v>
      </c>
    </row>
    <row r="93" spans="1:16" x14ac:dyDescent="0.25">
      <c r="A93" s="14" t="s">
        <v>24</v>
      </c>
      <c r="B93" s="74" t="s">
        <v>6</v>
      </c>
      <c r="C93" s="185">
        <f t="shared" ref="C93:P93" si="38">(C94/C92)*10</f>
        <v>30.405405405405403</v>
      </c>
      <c r="D93" s="186">
        <f>D94/D92*10</f>
        <v>17.382413087934559</v>
      </c>
      <c r="E93" s="185"/>
      <c r="F93" s="186"/>
      <c r="G93" s="185">
        <f t="shared" si="38"/>
        <v>39.307692307692307</v>
      </c>
      <c r="H93" s="186">
        <f t="shared" si="38"/>
        <v>35</v>
      </c>
      <c r="I93" s="185">
        <f t="shared" si="38"/>
        <v>44</v>
      </c>
      <c r="J93" s="186">
        <f t="shared" si="38"/>
        <v>35.609756097560975</v>
      </c>
      <c r="K93" s="185">
        <f t="shared" si="38"/>
        <v>35.555555555555557</v>
      </c>
      <c r="L93" s="186">
        <f t="shared" si="38"/>
        <v>36.36363636363636</v>
      </c>
      <c r="M93" s="185">
        <f t="shared" si="38"/>
        <v>38.333333333333336</v>
      </c>
      <c r="N93" s="186">
        <f t="shared" si="38"/>
        <v>41.666666666666671</v>
      </c>
      <c r="O93" s="170">
        <f t="shared" si="38"/>
        <v>39.30603370175757</v>
      </c>
      <c r="P93" s="165">
        <f t="shared" si="38"/>
        <v>34.772741027658412</v>
      </c>
    </row>
    <row r="94" spans="1:16" x14ac:dyDescent="0.25">
      <c r="A94" s="20"/>
      <c r="B94" s="75" t="s">
        <v>7</v>
      </c>
      <c r="C94" s="187">
        <v>247.5</v>
      </c>
      <c r="D94" s="188">
        <v>170</v>
      </c>
      <c r="E94" s="187"/>
      <c r="F94" s="188"/>
      <c r="G94" s="187">
        <v>5110</v>
      </c>
      <c r="H94" s="188">
        <v>4480</v>
      </c>
      <c r="I94" s="187">
        <v>374</v>
      </c>
      <c r="J94" s="188">
        <v>292</v>
      </c>
      <c r="K94" s="187">
        <v>32</v>
      </c>
      <c r="L94" s="188">
        <v>40</v>
      </c>
      <c r="M94" s="187">
        <v>23</v>
      </c>
      <c r="N94" s="221">
        <v>25</v>
      </c>
      <c r="O94" s="170">
        <f>M94+K94+I94+G94+E94+C94+O41+M41+K41+I41+G41+E41+C41</f>
        <v>6507.9000000000005</v>
      </c>
      <c r="P94" s="165">
        <f>N94+L94+J94+H94+F94+D94+P41+N41+L41+J41+H41+F41+D41</f>
        <v>5745.5</v>
      </c>
    </row>
    <row r="95" spans="1:16" x14ac:dyDescent="0.25">
      <c r="A95" s="9" t="s">
        <v>25</v>
      </c>
      <c r="B95" s="73" t="s">
        <v>4</v>
      </c>
      <c r="C95" s="171"/>
      <c r="D95" s="172"/>
      <c r="E95" s="171"/>
      <c r="F95" s="172"/>
      <c r="G95" s="171"/>
      <c r="H95" s="172"/>
      <c r="I95" s="171">
        <v>16</v>
      </c>
      <c r="J95" s="172">
        <v>16</v>
      </c>
      <c r="K95" s="171">
        <v>1</v>
      </c>
      <c r="L95" s="172">
        <v>1</v>
      </c>
      <c r="M95" s="171">
        <v>1</v>
      </c>
      <c r="N95" s="216">
        <v>1</v>
      </c>
      <c r="O95" s="168">
        <f>M95+K95+I95+G95+E95+C95+O42+M42+K42+I42+G42+E42+C42</f>
        <v>36</v>
      </c>
      <c r="P95" s="169">
        <f>N95+L95+J95+H95+F95+D95+P42+N42+L42+J42+H42+F42+D42</f>
        <v>24</v>
      </c>
    </row>
    <row r="96" spans="1:16" x14ac:dyDescent="0.25">
      <c r="A96" s="14" t="s">
        <v>26</v>
      </c>
      <c r="B96" s="74" t="s">
        <v>6</v>
      </c>
      <c r="C96" s="185" t="e">
        <f t="shared" ref="C96:P96" si="39">(C97/C95)*10</f>
        <v>#DIV/0!</v>
      </c>
      <c r="D96" s="186" t="e">
        <f t="shared" si="39"/>
        <v>#DIV/0!</v>
      </c>
      <c r="E96" s="185"/>
      <c r="F96" s="186"/>
      <c r="G96" s="185" t="e">
        <f t="shared" si="39"/>
        <v>#DIV/0!</v>
      </c>
      <c r="H96" s="186" t="e">
        <f t="shared" si="39"/>
        <v>#DIV/0!</v>
      </c>
      <c r="I96" s="185">
        <f t="shared" si="39"/>
        <v>40</v>
      </c>
      <c r="J96" s="186">
        <f t="shared" si="39"/>
        <v>31.875</v>
      </c>
      <c r="K96" s="185">
        <f t="shared" si="39"/>
        <v>40</v>
      </c>
      <c r="L96" s="186">
        <f t="shared" si="39"/>
        <v>30</v>
      </c>
      <c r="M96" s="185">
        <f t="shared" si="39"/>
        <v>20</v>
      </c>
      <c r="N96" s="186">
        <f t="shared" si="39"/>
        <v>20</v>
      </c>
      <c r="O96" s="170">
        <f t="shared" si="39"/>
        <v>36.944444444444443</v>
      </c>
      <c r="P96" s="165">
        <f t="shared" si="39"/>
        <v>29.166666666666664</v>
      </c>
    </row>
    <row r="97" spans="1:16" x14ac:dyDescent="0.25">
      <c r="A97" s="20"/>
      <c r="B97" s="75" t="s">
        <v>7</v>
      </c>
      <c r="C97" s="187"/>
      <c r="D97" s="188"/>
      <c r="E97" s="187"/>
      <c r="F97" s="188"/>
      <c r="G97" s="187"/>
      <c r="H97" s="188"/>
      <c r="I97" s="187">
        <v>64</v>
      </c>
      <c r="J97" s="188">
        <v>51</v>
      </c>
      <c r="K97" s="187">
        <v>4</v>
      </c>
      <c r="L97" s="188">
        <v>3</v>
      </c>
      <c r="M97" s="187">
        <v>2</v>
      </c>
      <c r="N97" s="221">
        <v>2</v>
      </c>
      <c r="O97" s="170">
        <f>M97+K97+I97+G97+E97+C97+O44+M44+K44+I44+G44+E44+C44</f>
        <v>133</v>
      </c>
      <c r="P97" s="165">
        <f>N97+L97+J97+H97+F97+D97+P44+N44+L44+J44+H44+F44+D44</f>
        <v>70</v>
      </c>
    </row>
    <row r="98" spans="1:16" x14ac:dyDescent="0.25">
      <c r="A98" s="9" t="s">
        <v>41</v>
      </c>
      <c r="B98" s="73" t="s">
        <v>4</v>
      </c>
      <c r="C98" s="171"/>
      <c r="D98" s="172"/>
      <c r="E98" s="171"/>
      <c r="F98" s="172"/>
      <c r="G98" s="171"/>
      <c r="H98" s="172"/>
      <c r="I98" s="171"/>
      <c r="J98" s="172"/>
      <c r="K98" s="171"/>
      <c r="L98" s="172"/>
      <c r="M98" s="171"/>
      <c r="N98" s="172"/>
      <c r="O98" s="168">
        <f>M98+K98+I98+G98+E98+C98+O45+M45+K45+I45+G45+E45+C45</f>
        <v>0</v>
      </c>
      <c r="P98" s="169">
        <f>N98+L98+J98+H98+F98+D98+P45+N45+L45+J45+H45+F45+D45</f>
        <v>0</v>
      </c>
    </row>
    <row r="99" spans="1:16" x14ac:dyDescent="0.25">
      <c r="A99" s="14" t="s">
        <v>42</v>
      </c>
      <c r="B99" s="74" t="s">
        <v>6</v>
      </c>
      <c r="C99" s="185" t="e">
        <f t="shared" ref="C99:P99" si="40">(C100/C98)*10</f>
        <v>#DIV/0!</v>
      </c>
      <c r="D99" s="186" t="e">
        <f t="shared" si="40"/>
        <v>#DIV/0!</v>
      </c>
      <c r="E99" s="185"/>
      <c r="F99" s="186"/>
      <c r="G99" s="185" t="e">
        <f t="shared" si="40"/>
        <v>#DIV/0!</v>
      </c>
      <c r="H99" s="186" t="e">
        <f t="shared" si="40"/>
        <v>#DIV/0!</v>
      </c>
      <c r="I99" s="185" t="e">
        <f t="shared" si="40"/>
        <v>#DIV/0!</v>
      </c>
      <c r="J99" s="186" t="e">
        <f t="shared" si="40"/>
        <v>#DIV/0!</v>
      </c>
      <c r="K99" s="185" t="e">
        <f t="shared" si="40"/>
        <v>#DIV/0!</v>
      </c>
      <c r="L99" s="186" t="e">
        <f t="shared" si="40"/>
        <v>#DIV/0!</v>
      </c>
      <c r="M99" s="185" t="e">
        <f t="shared" si="40"/>
        <v>#DIV/0!</v>
      </c>
      <c r="N99" s="186" t="e">
        <f t="shared" si="40"/>
        <v>#DIV/0!</v>
      </c>
      <c r="O99" s="170" t="e">
        <f t="shared" si="40"/>
        <v>#DIV/0!</v>
      </c>
      <c r="P99" s="165" t="e">
        <f t="shared" si="40"/>
        <v>#DIV/0!</v>
      </c>
    </row>
    <row r="100" spans="1:16" x14ac:dyDescent="0.25">
      <c r="A100" s="20"/>
      <c r="B100" s="75" t="s">
        <v>7</v>
      </c>
      <c r="C100" s="187"/>
      <c r="D100" s="188"/>
      <c r="E100" s="187"/>
      <c r="F100" s="188"/>
      <c r="G100" s="187"/>
      <c r="H100" s="188"/>
      <c r="I100" s="187"/>
      <c r="J100" s="188"/>
      <c r="K100" s="187"/>
      <c r="L100" s="188"/>
      <c r="M100" s="187"/>
      <c r="N100" s="188"/>
      <c r="O100" s="170">
        <f>M100+K100+I100+G100+E100+C100+O47+M47+K47+I47+G47+E47+C47</f>
        <v>0</v>
      </c>
      <c r="P100" s="165">
        <f>N100+L100+J100+H100+F100+D100+P47+N47+L47+J47+H47+F47+D47</f>
        <v>0</v>
      </c>
    </row>
    <row r="101" spans="1:16" x14ac:dyDescent="0.25">
      <c r="A101" s="9" t="s">
        <v>27</v>
      </c>
      <c r="B101" s="73" t="s">
        <v>4</v>
      </c>
      <c r="C101" s="171">
        <v>75.5</v>
      </c>
      <c r="D101" s="172">
        <v>75.5</v>
      </c>
      <c r="E101" s="171"/>
      <c r="F101" s="172"/>
      <c r="G101" s="171">
        <v>970</v>
      </c>
      <c r="H101" s="172">
        <v>1000</v>
      </c>
      <c r="I101" s="171">
        <v>2</v>
      </c>
      <c r="J101" s="172">
        <v>3</v>
      </c>
      <c r="K101" s="171">
        <v>1</v>
      </c>
      <c r="L101" s="172">
        <v>1</v>
      </c>
      <c r="M101" s="171">
        <v>4</v>
      </c>
      <c r="N101" s="216">
        <v>3</v>
      </c>
      <c r="O101" s="168">
        <f>M101+K101+I101+G101+E101+C101+O48+M48+K48+I48+G48+E48+C48</f>
        <v>1120</v>
      </c>
      <c r="P101" s="169">
        <f>N101+L101+J101+H101+F101+D101+P48+N48+L48+J48+H48+F48+D48</f>
        <v>1132.5</v>
      </c>
    </row>
    <row r="102" spans="1:16" x14ac:dyDescent="0.25">
      <c r="A102" s="14" t="s">
        <v>28</v>
      </c>
      <c r="B102" s="74" t="s">
        <v>6</v>
      </c>
      <c r="C102" s="185">
        <f t="shared" ref="C102:P102" si="41">(C103/C101)*10</f>
        <v>9.7350993377483448</v>
      </c>
      <c r="D102" s="186">
        <f>D103/D101*10</f>
        <v>6.6225165562913908</v>
      </c>
      <c r="E102" s="185"/>
      <c r="F102" s="186"/>
      <c r="G102" s="185">
        <f t="shared" si="41"/>
        <v>30.927835051546392</v>
      </c>
      <c r="H102" s="186">
        <f>(H103/H101)*10</f>
        <v>28</v>
      </c>
      <c r="I102" s="185">
        <f t="shared" si="41"/>
        <v>25</v>
      </c>
      <c r="J102" s="186">
        <f t="shared" si="41"/>
        <v>16.666666666666668</v>
      </c>
      <c r="K102" s="185">
        <f t="shared" si="41"/>
        <v>10</v>
      </c>
      <c r="L102" s="186">
        <f t="shared" si="41"/>
        <v>10</v>
      </c>
      <c r="M102" s="185">
        <f t="shared" si="41"/>
        <v>10</v>
      </c>
      <c r="N102" s="186">
        <f t="shared" si="41"/>
        <v>13.333333333333332</v>
      </c>
      <c r="O102" s="170">
        <f t="shared" si="41"/>
        <v>28.837499999999999</v>
      </c>
      <c r="P102" s="165">
        <f t="shared" si="41"/>
        <v>25.598233995584991</v>
      </c>
    </row>
    <row r="103" spans="1:16" x14ac:dyDescent="0.25">
      <c r="A103" s="20"/>
      <c r="B103" s="75" t="s">
        <v>7</v>
      </c>
      <c r="C103" s="187">
        <v>73.5</v>
      </c>
      <c r="D103" s="188">
        <v>50</v>
      </c>
      <c r="E103" s="187"/>
      <c r="F103" s="188"/>
      <c r="G103" s="187">
        <v>3000</v>
      </c>
      <c r="H103" s="188">
        <v>2800</v>
      </c>
      <c r="I103" s="187">
        <v>5</v>
      </c>
      <c r="J103" s="188">
        <v>5</v>
      </c>
      <c r="K103" s="187">
        <v>1</v>
      </c>
      <c r="L103" s="188">
        <v>1</v>
      </c>
      <c r="M103" s="187">
        <v>4</v>
      </c>
      <c r="N103" s="221">
        <v>4</v>
      </c>
      <c r="O103" s="170">
        <f>M103+K103+I103+G103+E103+C103+O50+M50+K50+I50+G50+E50+C50</f>
        <v>3229.8</v>
      </c>
      <c r="P103" s="165">
        <f>N103+L103+J103+H103+F103+D103+P50+N50+L50+J50+H50+F50+D50</f>
        <v>2899</v>
      </c>
    </row>
    <row r="104" spans="1:16" x14ac:dyDescent="0.25">
      <c r="A104" s="9" t="s">
        <v>40</v>
      </c>
      <c r="B104" s="78" t="s">
        <v>4</v>
      </c>
      <c r="C104" s="194">
        <f>C101+C95+C89+C86+C80+C65+C62+C59+C92</f>
        <v>1267.2</v>
      </c>
      <c r="D104" s="232">
        <f>D101+D95+D89+D86+D80+D65+D62+D59+D92</f>
        <v>1268.0999999999999</v>
      </c>
      <c r="E104" s="194"/>
      <c r="F104" s="195"/>
      <c r="G104" s="194">
        <f t="shared" ref="G104:N104" si="42">G101+G95+G89+G86+G80+G65+G62+G59+G92</f>
        <v>7570</v>
      </c>
      <c r="H104" s="195">
        <f t="shared" si="42"/>
        <v>7480</v>
      </c>
      <c r="I104" s="194">
        <f t="shared" si="42"/>
        <v>5263</v>
      </c>
      <c r="J104" s="195">
        <f t="shared" si="42"/>
        <v>5239</v>
      </c>
      <c r="K104" s="194">
        <f t="shared" si="42"/>
        <v>720</v>
      </c>
      <c r="L104" s="195">
        <f t="shared" si="42"/>
        <v>726</v>
      </c>
      <c r="M104" s="194">
        <f t="shared" si="42"/>
        <v>103</v>
      </c>
      <c r="N104" s="195">
        <f t="shared" si="42"/>
        <v>106</v>
      </c>
      <c r="O104" s="159">
        <f>M104+K104+I104+G104+E104+C104+O51+M51+K51+I51+G51+E51+C51</f>
        <v>22012.3</v>
      </c>
      <c r="P104" s="160">
        <f>N104+L104+J104+H104+F104+D104+P51+N51+L51+J51+H51+F51+D51</f>
        <v>21993.699999999997</v>
      </c>
    </row>
    <row r="105" spans="1:16" x14ac:dyDescent="0.25">
      <c r="A105" s="44"/>
      <c r="B105" s="81" t="s">
        <v>6</v>
      </c>
      <c r="C105" s="196">
        <f t="shared" ref="C105" si="43">(C106/C104)*10</f>
        <v>40.041824494949495</v>
      </c>
      <c r="D105" s="233">
        <f>D106/D104*10</f>
        <v>25.58946455326867</v>
      </c>
      <c r="E105" s="196"/>
      <c r="F105" s="197"/>
      <c r="G105" s="196">
        <f t="shared" ref="G105:P105" si="44">(G106/G104)*10</f>
        <v>41.059445178335537</v>
      </c>
      <c r="H105" s="197">
        <f t="shared" si="44"/>
        <v>35.36363636363636</v>
      </c>
      <c r="I105" s="196">
        <f t="shared" si="44"/>
        <v>52.585977579327377</v>
      </c>
      <c r="J105" s="197">
        <f t="shared" si="44"/>
        <v>41.236877266653941</v>
      </c>
      <c r="K105" s="196">
        <f t="shared" si="44"/>
        <v>47.736111111111114</v>
      </c>
      <c r="L105" s="197">
        <f t="shared" si="44"/>
        <v>44.896694214876035</v>
      </c>
      <c r="M105" s="196">
        <f t="shared" si="44"/>
        <v>54.466019417475728</v>
      </c>
      <c r="N105" s="197">
        <f t="shared" si="44"/>
        <v>55.566037735849051</v>
      </c>
      <c r="O105" s="161">
        <f t="shared" si="44"/>
        <v>48.065808661521068</v>
      </c>
      <c r="P105" s="162">
        <f t="shared" si="44"/>
        <v>41.184020878706178</v>
      </c>
    </row>
    <row r="106" spans="1:16" x14ac:dyDescent="0.25">
      <c r="A106" s="84"/>
      <c r="B106" s="85" t="s">
        <v>7</v>
      </c>
      <c r="C106" s="198">
        <f>C103+C97+C91+C88+C82+C67+C64+C61+C94</f>
        <v>5074.1000000000004</v>
      </c>
      <c r="D106" s="234">
        <f>D103+D94+D91+D82+D67+D61</f>
        <v>3245</v>
      </c>
      <c r="E106" s="198"/>
      <c r="F106" s="199"/>
      <c r="G106" s="198">
        <f t="shared" ref="G106:N106" si="45">G103+G97+G91+G88+G82+G67+G64+G61+G94</f>
        <v>31082</v>
      </c>
      <c r="H106" s="199">
        <f t="shared" si="45"/>
        <v>26452</v>
      </c>
      <c r="I106" s="198">
        <f t="shared" si="45"/>
        <v>27676</v>
      </c>
      <c r="J106" s="199">
        <f t="shared" si="45"/>
        <v>21604</v>
      </c>
      <c r="K106" s="198">
        <f t="shared" si="45"/>
        <v>3437</v>
      </c>
      <c r="L106" s="199">
        <f t="shared" si="45"/>
        <v>3259.5</v>
      </c>
      <c r="M106" s="198">
        <f t="shared" si="45"/>
        <v>561</v>
      </c>
      <c r="N106" s="199">
        <f t="shared" si="45"/>
        <v>589</v>
      </c>
      <c r="O106" s="163">
        <f>M106+K106+I106+G106+E106+C106+O53+M53+K53+I53+G53+E53+C53</f>
        <v>105803.90000000001</v>
      </c>
      <c r="P106" s="164">
        <f>N106+L106+J106+H106+F106+D106+P53+N53+L53+J53+H53+F53+D53</f>
        <v>90578.9</v>
      </c>
    </row>
    <row r="107" spans="1:16" x14ac:dyDescent="0.25">
      <c r="A107" s="65"/>
      <c r="B107" s="74"/>
    </row>
  </sheetData>
  <mergeCells count="21">
    <mergeCell ref="A58:B58"/>
    <mergeCell ref="M3:N4"/>
    <mergeCell ref="O3:P4"/>
    <mergeCell ref="A4:B4"/>
    <mergeCell ref="A5:B5"/>
    <mergeCell ref="A56:B56"/>
    <mergeCell ref="C56:D57"/>
    <mergeCell ref="E56:F57"/>
    <mergeCell ref="G56:H57"/>
    <mergeCell ref="I56:J57"/>
    <mergeCell ref="A3:B3"/>
    <mergeCell ref="C3:D4"/>
    <mergeCell ref="E3:F4"/>
    <mergeCell ref="G3:H4"/>
    <mergeCell ref="I3:J4"/>
    <mergeCell ref="K3:L4"/>
    <mergeCell ref="K56:L57"/>
    <mergeCell ref="A1:P2"/>
    <mergeCell ref="M56:N57"/>
    <mergeCell ref="O56:P57"/>
    <mergeCell ref="A57:B57"/>
  </mergeCells>
  <printOptions horizontalCentered="1"/>
  <pageMargins left="0.25" right="0.25" top="0.75" bottom="0.75" header="0.3" footer="0.3"/>
  <pageSetup paperSize="9" scale="62" orientation="landscape" r:id="rId1"/>
  <headerFooter>
    <oddHeader>&amp;R&amp;G</oddHeader>
    <oddFooter>&amp;RPage &amp;P of &amp;N</oddFooter>
  </headerFooter>
  <rowBreaks count="1" manualBreakCount="1">
    <brk id="5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BILAN 28</vt:lpstr>
      <vt:lpstr>BILAN 15</vt:lpstr>
      <vt:lpstr>BILAN 13</vt:lpstr>
      <vt:lpstr>EU-15</vt:lpstr>
      <vt:lpstr>EU-13</vt:lpstr>
      <vt:lpstr>Chart area</vt:lpstr>
      <vt:lpstr>Chart production</vt:lpstr>
      <vt:lpstr>Chart yield</vt:lpstr>
      <vt:lpstr>'BILAN 15'!Print_Area</vt:lpstr>
      <vt:lpstr>'BILAN 28'!Print_Area</vt:lpstr>
    </vt:vector>
  </TitlesOfParts>
  <Company>Copa-Cogeca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vansteen</dc:creator>
  <cp:lastModifiedBy>Dominique Dejonckheere</cp:lastModifiedBy>
  <cp:lastPrinted>2018-06-29T16:34:54Z</cp:lastPrinted>
  <dcterms:created xsi:type="dcterms:W3CDTF">2013-01-03T07:45:25Z</dcterms:created>
  <dcterms:modified xsi:type="dcterms:W3CDTF">2018-07-02T09:52:18Z</dcterms:modified>
</cp:coreProperties>
</file>